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16학년도-경아\체험학습\11월\11월\"/>
    </mc:Choice>
  </mc:AlternateContent>
  <bookViews>
    <workbookView xWindow="480" yWindow="135" windowWidth="18240" windowHeight="12270" activeTab="8"/>
  </bookViews>
  <sheets>
    <sheet name="4월15일" sheetId="11" r:id="rId1"/>
    <sheet name="4월22일" sheetId="12" r:id="rId2"/>
    <sheet name="5월20일" sheetId="13" r:id="rId3"/>
    <sheet name="5월27일" sheetId="14" r:id="rId4"/>
    <sheet name="6월 17일" sheetId="15" r:id="rId5"/>
    <sheet name="6월 28일" sheetId="16" r:id="rId6"/>
    <sheet name="7월 18일" sheetId="17" r:id="rId7"/>
    <sheet name="7월 19일" sheetId="18" r:id="rId8"/>
    <sheet name="11월 11일" sheetId="19" r:id="rId9"/>
  </sheets>
  <definedNames>
    <definedName name="_xlnm.Print_Area" localSheetId="8">'11월 11일'!$A$1:$P$22</definedName>
    <definedName name="_xlnm.Print_Area" localSheetId="0">'4월15일'!$A$1:$K$21</definedName>
    <definedName name="_xlnm.Print_Area" localSheetId="1">'4월22일'!$A$1:$K$21</definedName>
    <definedName name="_xlnm.Print_Area" localSheetId="2">'5월20일'!$A$1:$K$23</definedName>
    <definedName name="_xlnm.Print_Area" localSheetId="3">'5월27일'!$A$1:$K$22</definedName>
    <definedName name="_xlnm.Print_Area" localSheetId="4">'6월 17일'!$A$1:$K$23</definedName>
    <definedName name="_xlnm.Print_Area" localSheetId="5">'6월 28일'!$A$1:$K$23</definedName>
    <definedName name="_xlnm.Print_Area" localSheetId="6">'7월 18일'!$A$1:$K$23</definedName>
    <definedName name="_xlnm.Print_Area" localSheetId="7">'7월 19일'!$A$1:$K$25</definedName>
  </definedNames>
  <calcPr calcId="152511"/>
</workbook>
</file>

<file path=xl/calcChain.xml><?xml version="1.0" encoding="utf-8"?>
<calcChain xmlns="http://schemas.openxmlformats.org/spreadsheetml/2006/main">
  <c r="J15" i="19" l="1"/>
  <c r="G15" i="19"/>
  <c r="G13" i="19"/>
  <c r="M15" i="19" l="1"/>
  <c r="M13" i="19"/>
  <c r="D16" i="19"/>
  <c r="C19" i="19" l="1"/>
  <c r="C14" i="19" l="1"/>
  <c r="M14" i="19" l="1"/>
  <c r="B19" i="19"/>
  <c r="D15" i="19"/>
  <c r="B14" i="19"/>
  <c r="D13" i="19"/>
  <c r="D14" i="19" s="1"/>
  <c r="D19" i="19" l="1"/>
  <c r="D20" i="19" s="1"/>
  <c r="N13" i="19"/>
  <c r="O13" i="19" s="1"/>
  <c r="O14" i="19" s="1"/>
  <c r="O20" i="19" s="1"/>
  <c r="M19" i="19"/>
  <c r="M20" i="19" s="1"/>
  <c r="D19" i="18"/>
  <c r="H19" i="18"/>
  <c r="N14" i="19" l="1"/>
  <c r="N20" i="19" s="1"/>
  <c r="H18" i="18"/>
  <c r="H22" i="18" s="1"/>
  <c r="H16" i="18"/>
  <c r="H15" i="18"/>
  <c r="H14" i="18"/>
  <c r="H13" i="18"/>
  <c r="D14" i="18"/>
  <c r="B22" i="18"/>
  <c r="H21" i="18"/>
  <c r="H20" i="18"/>
  <c r="D18" i="18"/>
  <c r="D22" i="18" s="1"/>
  <c r="B17" i="18"/>
  <c r="D16" i="18"/>
  <c r="D15" i="18"/>
  <c r="D13" i="18"/>
  <c r="I16" i="18" l="1"/>
  <c r="J16" i="18" s="1"/>
  <c r="D17" i="18"/>
  <c r="D23" i="18" s="1"/>
  <c r="I15" i="18"/>
  <c r="J15" i="18" s="1"/>
  <c r="I13" i="18"/>
  <c r="J13" i="18" s="1"/>
  <c r="H17" i="18"/>
  <c r="H23" i="18" s="1"/>
  <c r="H21" i="17"/>
  <c r="D21" i="17"/>
  <c r="H15" i="17"/>
  <c r="H14" i="17"/>
  <c r="H13" i="17"/>
  <c r="H16" i="17" s="1"/>
  <c r="H18" i="17"/>
  <c r="H17" i="17"/>
  <c r="B20" i="17"/>
  <c r="H19" i="17"/>
  <c r="D17" i="17"/>
  <c r="D20" i="17" s="1"/>
  <c r="B16" i="17"/>
  <c r="D15" i="17"/>
  <c r="D14" i="17"/>
  <c r="I14" i="17" s="1"/>
  <c r="J14" i="17" s="1"/>
  <c r="D13" i="17"/>
  <c r="I13" i="17" s="1"/>
  <c r="I17" i="18" l="1"/>
  <c r="I23" i="18" s="1"/>
  <c r="J17" i="18"/>
  <c r="J23" i="18" s="1"/>
  <c r="I15" i="17"/>
  <c r="J15" i="17" s="1"/>
  <c r="H20" i="17"/>
  <c r="J13" i="17"/>
  <c r="D16" i="17"/>
  <c r="H16" i="16"/>
  <c r="H17" i="16" s="1"/>
  <c r="H15" i="16"/>
  <c r="H14" i="16"/>
  <c r="H13" i="16"/>
  <c r="H18" i="16"/>
  <c r="B20" i="16"/>
  <c r="H19" i="16"/>
  <c r="H20" i="16"/>
  <c r="D18" i="16"/>
  <c r="D20" i="16" s="1"/>
  <c r="B17" i="16"/>
  <c r="D16" i="16"/>
  <c r="D15" i="16"/>
  <c r="D14" i="16"/>
  <c r="I14" i="16" s="1"/>
  <c r="J14" i="16" s="1"/>
  <c r="D13" i="16"/>
  <c r="I13" i="16" s="1"/>
  <c r="J16" i="17" l="1"/>
  <c r="J21" i="17" s="1"/>
  <c r="I16" i="17"/>
  <c r="I21" i="17" s="1"/>
  <c r="I16" i="16"/>
  <c r="J16" i="16" s="1"/>
  <c r="I15" i="16"/>
  <c r="J15" i="16" s="1"/>
  <c r="H21" i="16"/>
  <c r="J13" i="16"/>
  <c r="J17" i="16" s="1"/>
  <c r="J21" i="16" s="1"/>
  <c r="D17" i="16"/>
  <c r="D21" i="16" s="1"/>
  <c r="H18" i="15"/>
  <c r="H16" i="15"/>
  <c r="H15" i="15"/>
  <c r="H14" i="15"/>
  <c r="I14" i="15" s="1"/>
  <c r="J14" i="15" s="1"/>
  <c r="H13" i="15"/>
  <c r="D15" i="15"/>
  <c r="I15" i="15" s="1"/>
  <c r="J15" i="15" s="1"/>
  <c r="D14" i="15"/>
  <c r="B20" i="15"/>
  <c r="H19" i="15"/>
  <c r="H20" i="15"/>
  <c r="D18" i="15"/>
  <c r="D20" i="15" s="1"/>
  <c r="B17" i="15"/>
  <c r="D16" i="15"/>
  <c r="I16" i="15" s="1"/>
  <c r="J16" i="15" s="1"/>
  <c r="D13" i="15"/>
  <c r="I17" i="16" l="1"/>
  <c r="I21" i="16" s="1"/>
  <c r="H17" i="15"/>
  <c r="H21" i="15" s="1"/>
  <c r="D17" i="15"/>
  <c r="D21" i="15" s="1"/>
  <c r="I13" i="15"/>
  <c r="I17" i="15" s="1"/>
  <c r="I21" i="15" s="1"/>
  <c r="J13" i="15"/>
  <c r="J17" i="15" s="1"/>
  <c r="J21" i="15" s="1"/>
  <c r="H16" i="14"/>
  <c r="H14" i="14"/>
  <c r="H13" i="14"/>
  <c r="B19" i="14"/>
  <c r="H18" i="14"/>
  <c r="H17" i="14"/>
  <c r="D16" i="14"/>
  <c r="D19" i="14" s="1"/>
  <c r="B15" i="14"/>
  <c r="D14" i="14"/>
  <c r="D13" i="14"/>
  <c r="H19" i="14" l="1"/>
  <c r="I13" i="14"/>
  <c r="J13" i="14" s="1"/>
  <c r="I14" i="14"/>
  <c r="J14" i="14" s="1"/>
  <c r="H15" i="14"/>
  <c r="D15" i="14"/>
  <c r="D20" i="14" s="1"/>
  <c r="H16" i="13"/>
  <c r="H20" i="14" l="1"/>
  <c r="J15" i="14"/>
  <c r="J20" i="14" s="1"/>
  <c r="I15" i="14"/>
  <c r="I20" i="14" s="1"/>
  <c r="D16" i="13"/>
  <c r="H20" i="13"/>
  <c r="H21" i="13" s="1"/>
  <c r="H15" i="13"/>
  <c r="D21" i="13"/>
  <c r="D15" i="13"/>
  <c r="B15" i="13"/>
  <c r="H19" i="13"/>
  <c r="J15" i="13"/>
  <c r="I15" i="13"/>
  <c r="J14" i="13"/>
  <c r="I14" i="13"/>
  <c r="H14" i="13"/>
  <c r="H13" i="13"/>
  <c r="D14" i="13"/>
  <c r="B20" i="13" l="1"/>
  <c r="H18" i="13"/>
  <c r="H17" i="13"/>
  <c r="D20" i="13"/>
  <c r="D13" i="13"/>
  <c r="I13" i="13" l="1"/>
  <c r="H15" i="12"/>
  <c r="I21" i="13" l="1"/>
  <c r="J13" i="13"/>
  <c r="J21" i="13" s="1"/>
  <c r="H13" i="12"/>
  <c r="H14" i="12" s="1"/>
  <c r="B18" i="12"/>
  <c r="H17" i="12"/>
  <c r="H16" i="12"/>
  <c r="H18" i="12"/>
  <c r="D15" i="12"/>
  <c r="D18" i="12" s="1"/>
  <c r="B14" i="12"/>
  <c r="D13" i="12"/>
  <c r="I13" i="12" s="1"/>
  <c r="D14" i="12" l="1"/>
  <c r="D19" i="12" s="1"/>
  <c r="H19" i="12"/>
  <c r="I14" i="12"/>
  <c r="I19" i="12" s="1"/>
  <c r="J13" i="12"/>
  <c r="J14" i="12" s="1"/>
  <c r="J19" i="12" s="1"/>
  <c r="H15" i="11"/>
  <c r="H17" i="11"/>
  <c r="H16" i="11"/>
  <c r="H13" i="11"/>
  <c r="D15" i="11" l="1"/>
  <c r="D18" i="11" s="1"/>
  <c r="H18" i="11"/>
  <c r="D13" i="11"/>
  <c r="D14" i="11" s="1"/>
  <c r="D19" i="11" s="1"/>
  <c r="B18" i="11"/>
  <c r="H14" i="11"/>
  <c r="B14" i="11"/>
  <c r="I13" i="11"/>
  <c r="I14" i="11" s="1"/>
  <c r="I19" i="11" s="1"/>
  <c r="H19" i="11" l="1"/>
  <c r="J13" i="11"/>
  <c r="J14" i="11" s="1"/>
  <c r="J19" i="11" s="1"/>
</calcChain>
</file>

<file path=xl/sharedStrings.xml><?xml version="1.0" encoding="utf-8"?>
<sst xmlns="http://schemas.openxmlformats.org/spreadsheetml/2006/main" count="433" uniqueCount="121">
  <si>
    <t>총  계</t>
  </si>
  <si>
    <t>총  계</t>
    <phoneticPr fontId="5" type="noConversion"/>
  </si>
  <si>
    <t>소  계</t>
    <phoneticPr fontId="5" type="noConversion"/>
  </si>
  <si>
    <t>차량비</t>
    <phoneticPr fontId="5" type="noConversion"/>
  </si>
  <si>
    <t>교  사</t>
    <phoneticPr fontId="5" type="noConversion"/>
  </si>
  <si>
    <t>금  액</t>
    <phoneticPr fontId="5" type="noConversion"/>
  </si>
  <si>
    <t>지 출 내 역</t>
    <phoneticPr fontId="5" type="noConversion"/>
  </si>
  <si>
    <t>항   목</t>
    <phoneticPr fontId="5" type="noConversion"/>
  </si>
  <si>
    <t>인원</t>
    <phoneticPr fontId="5" type="noConversion"/>
  </si>
  <si>
    <t>금액(인)</t>
    <phoneticPr fontId="5" type="noConversion"/>
  </si>
  <si>
    <t>비고</t>
    <phoneticPr fontId="5" type="noConversion"/>
  </si>
  <si>
    <t>환불</t>
    <phoneticPr fontId="5" type="noConversion"/>
  </si>
  <si>
    <t>잔액</t>
    <phoneticPr fontId="5" type="noConversion"/>
  </si>
  <si>
    <t>지    출    액</t>
    <phoneticPr fontId="5" type="noConversion"/>
  </si>
  <si>
    <t>수  입  액</t>
    <phoneticPr fontId="5" type="noConversion"/>
  </si>
  <si>
    <t>구분</t>
    <phoneticPr fontId="5" type="noConversion"/>
  </si>
  <si>
    <t>(금액단위 : 원)</t>
    <phoneticPr fontId="5" type="noConversion"/>
  </si>
  <si>
    <t>일비</t>
    <phoneticPr fontId="5" type="noConversion"/>
  </si>
  <si>
    <t>*학생- 수익자부담경비</t>
    <phoneticPr fontId="3" type="noConversion"/>
  </si>
  <si>
    <t>*인솔교사- 학교비 여비교통비</t>
    <phoneticPr fontId="3" type="noConversion"/>
  </si>
  <si>
    <t>4. 인솔교사 : 9명</t>
    <phoneticPr fontId="5" type="noConversion"/>
  </si>
  <si>
    <t>10,000원*9명=</t>
    <phoneticPr fontId="5" type="noConversion"/>
  </si>
  <si>
    <t xml:space="preserve">   - (유)초원관광여행사 : S2B전자계약</t>
    <phoneticPr fontId="5" type="noConversion"/>
  </si>
  <si>
    <t>차량비(원아)</t>
    <phoneticPr fontId="5" type="noConversion"/>
  </si>
  <si>
    <t>징수액</t>
    <phoneticPr fontId="5" type="noConversion"/>
  </si>
  <si>
    <t>6. 선정방식</t>
    <phoneticPr fontId="5" type="noConversion"/>
  </si>
  <si>
    <t>7. 정산내역</t>
    <phoneticPr fontId="5" type="noConversion"/>
  </si>
  <si>
    <t>5. 수행업체 : (유)초원관광여행사(3대)</t>
    <phoneticPr fontId="5" type="noConversion"/>
  </si>
  <si>
    <t>식비</t>
    <phoneticPr fontId="3" type="noConversion"/>
  </si>
  <si>
    <t>2016학년도 4월 현장체험학습비 정산서</t>
    <phoneticPr fontId="5" type="noConversion"/>
  </si>
  <si>
    <t>.</t>
    <phoneticPr fontId="3" type="noConversion"/>
  </si>
  <si>
    <t>1. 기    간 : 2016.  4.  15.(1일)</t>
    <phoneticPr fontId="5" type="noConversion"/>
  </si>
  <si>
    <t>2. 장    소 : 여수 농업기술센터</t>
    <phoneticPr fontId="5" type="noConversion"/>
  </si>
  <si>
    <t>9,000원*88명=</t>
    <phoneticPr fontId="5" type="noConversion"/>
  </si>
  <si>
    <t>불참학생: 9000원*3명</t>
    <phoneticPr fontId="3" type="noConversion"/>
  </si>
  <si>
    <t>9,000원*9명=</t>
    <phoneticPr fontId="5" type="noConversion"/>
  </si>
  <si>
    <t>6,660원*9명=</t>
    <phoneticPr fontId="3" type="noConversion"/>
  </si>
  <si>
    <t>3. 학생인원 : 참가 88명 (재적 91명, 불참 3명)</t>
    <phoneticPr fontId="5" type="noConversion"/>
  </si>
  <si>
    <t>1. 기    간 : 2016.  4.  22.(1일)</t>
    <phoneticPr fontId="5" type="noConversion"/>
  </si>
  <si>
    <t>3. 학생인원 : 참가 75명 (재적 81명, 불참 6명)</t>
    <phoneticPr fontId="5" type="noConversion"/>
  </si>
  <si>
    <t>6,660원*75명=</t>
    <phoneticPr fontId="5" type="noConversion"/>
  </si>
  <si>
    <t>6,660원*9명=</t>
    <phoneticPr fontId="5" type="noConversion"/>
  </si>
  <si>
    <t>불참학생: 6,660원*6명</t>
    <phoneticPr fontId="3" type="noConversion"/>
  </si>
  <si>
    <t>1. 기    간 : 2016.  5.  20.(1일)</t>
    <phoneticPr fontId="5" type="noConversion"/>
  </si>
  <si>
    <t>2. 장    소 : 순천 야생차 체험관</t>
    <phoneticPr fontId="5" type="noConversion"/>
  </si>
  <si>
    <t>3. 학생인원 : 참가 83명 (재적 90명, 불참 7명)</t>
    <phoneticPr fontId="5" type="noConversion"/>
  </si>
  <si>
    <t>체험비</t>
    <phoneticPr fontId="3" type="noConversion"/>
  </si>
  <si>
    <t>5,000원*83명=</t>
    <phoneticPr fontId="3" type="noConversion"/>
  </si>
  <si>
    <t>6,300원*83명=</t>
    <phoneticPr fontId="5" type="noConversion"/>
  </si>
  <si>
    <t>불참학생: 6,300원*7명</t>
    <phoneticPr fontId="3" type="noConversion"/>
  </si>
  <si>
    <t>불참학생: 5,000원*7명</t>
    <phoneticPr fontId="3" type="noConversion"/>
  </si>
  <si>
    <t>6,300원*9명=</t>
    <phoneticPr fontId="5" type="noConversion"/>
  </si>
  <si>
    <t>입장료</t>
    <phoneticPr fontId="3" type="noConversion"/>
  </si>
  <si>
    <t>2,000원*9명=</t>
    <phoneticPr fontId="3" type="noConversion"/>
  </si>
  <si>
    <t>2016학년도 5월 현장체험학습비 정산서</t>
    <phoneticPr fontId="5" type="noConversion"/>
  </si>
  <si>
    <t>1. 기    간 : 2016.  5.  27.(1일)</t>
    <phoneticPr fontId="5" type="noConversion"/>
  </si>
  <si>
    <t>3. 학생인원 : 참가 65명 (재적 81명, 불참 16명)</t>
    <phoneticPr fontId="5" type="noConversion"/>
  </si>
  <si>
    <t>4,660원*65명=</t>
    <phoneticPr fontId="5" type="noConversion"/>
  </si>
  <si>
    <t>5,000원*65명=</t>
    <phoneticPr fontId="3" type="noConversion"/>
  </si>
  <si>
    <t>불참학생: 4,660원*16명</t>
    <phoneticPr fontId="3" type="noConversion"/>
  </si>
  <si>
    <t>불참학생: 5,000원*16명</t>
    <phoneticPr fontId="3" type="noConversion"/>
  </si>
  <si>
    <t>4,660원*9명=</t>
    <phoneticPr fontId="5" type="noConversion"/>
  </si>
  <si>
    <t>5. 수행업체 : (유)초원관광여행사(2대)</t>
    <phoneticPr fontId="5" type="noConversion"/>
  </si>
  <si>
    <t>2016학년도 6월 현장체험학습비 정산서</t>
    <phoneticPr fontId="5" type="noConversion"/>
  </si>
  <si>
    <t>1. 기    간 : 2016.  6.  17.(1일)</t>
    <phoneticPr fontId="5" type="noConversion"/>
  </si>
  <si>
    <t>2. 장    소 : 광양 농부네 텃밭 도서관</t>
    <phoneticPr fontId="5" type="noConversion"/>
  </si>
  <si>
    <t>점심</t>
    <phoneticPr fontId="3" type="noConversion"/>
  </si>
  <si>
    <t>6,000원*88명=</t>
    <phoneticPr fontId="5" type="noConversion"/>
  </si>
  <si>
    <t>1,000원*88명=</t>
    <phoneticPr fontId="3" type="noConversion"/>
  </si>
  <si>
    <t>3,000원*88명=</t>
    <phoneticPr fontId="3" type="noConversion"/>
  </si>
  <si>
    <t>4,000원*88명=</t>
    <phoneticPr fontId="3" type="noConversion"/>
  </si>
  <si>
    <t>불참학생: 6,000원*2명</t>
    <phoneticPr fontId="3" type="noConversion"/>
  </si>
  <si>
    <t>불참학생: 1,000원*2명</t>
    <phoneticPr fontId="3" type="noConversion"/>
  </si>
  <si>
    <t>불참학생: 3,000원*2명</t>
    <phoneticPr fontId="3" type="noConversion"/>
  </si>
  <si>
    <t>불참학생: 4,000원*2명</t>
    <phoneticPr fontId="3" type="noConversion"/>
  </si>
  <si>
    <t>6,000원*9명=</t>
    <phoneticPr fontId="5" type="noConversion"/>
  </si>
  <si>
    <t>3. 학생인원 : 참가 88명 (재적 90명, 불참 2명)</t>
    <phoneticPr fontId="5" type="noConversion"/>
  </si>
  <si>
    <t>1. 기    간 : 2016.  6.  28.(1일)</t>
    <phoneticPr fontId="5" type="noConversion"/>
  </si>
  <si>
    <t>3. 학생인원 : 참가 73명 (재적 81명, 불참 8명)</t>
    <phoneticPr fontId="5" type="noConversion"/>
  </si>
  <si>
    <t>4,440원*9명=</t>
    <phoneticPr fontId="5" type="noConversion"/>
  </si>
  <si>
    <t>4.440원*73명=</t>
    <phoneticPr fontId="5" type="noConversion"/>
  </si>
  <si>
    <t>1,000원*73명=</t>
    <phoneticPr fontId="3" type="noConversion"/>
  </si>
  <si>
    <t>3,000원*73명=</t>
    <phoneticPr fontId="3" type="noConversion"/>
  </si>
  <si>
    <t>4,000원*73명=</t>
    <phoneticPr fontId="3" type="noConversion"/>
  </si>
  <si>
    <t>불참학생: 4,440원*8명</t>
    <phoneticPr fontId="3" type="noConversion"/>
  </si>
  <si>
    <t>불참학생: 1,000원*8명</t>
    <phoneticPr fontId="3" type="noConversion"/>
  </si>
  <si>
    <t>불참학생: 3,000원*8명</t>
    <phoneticPr fontId="3" type="noConversion"/>
  </si>
  <si>
    <t>불참학생: 4,000원*8명</t>
    <phoneticPr fontId="3" type="noConversion"/>
  </si>
  <si>
    <t>1. 기    간 : 2016.  7.  18.(1일)</t>
    <phoneticPr fontId="5" type="noConversion"/>
  </si>
  <si>
    <t>2. 장    소 : 여수 해양동물체험전</t>
    <phoneticPr fontId="5" type="noConversion"/>
  </si>
  <si>
    <t>2016학년도 7월 현장체험학습비 정산서</t>
    <phoneticPr fontId="5" type="noConversion"/>
  </si>
  <si>
    <t>7,5000원*83명=</t>
    <phoneticPr fontId="5" type="noConversion"/>
  </si>
  <si>
    <t>7,200원*83명=</t>
    <phoneticPr fontId="3" type="noConversion"/>
  </si>
  <si>
    <t>7,500원*9명=</t>
    <phoneticPr fontId="5" type="noConversion"/>
  </si>
  <si>
    <t>불참원아 스쿨뱅킹 미징수</t>
    <phoneticPr fontId="3" type="noConversion"/>
  </si>
  <si>
    <t>1. 기    간 : 2016.  7.  19.(1일)</t>
    <phoneticPr fontId="5" type="noConversion"/>
  </si>
  <si>
    <t>2. 장    소 : 여수 해양동물체험전 및 테디베어뮤지엄</t>
    <phoneticPr fontId="5" type="noConversion"/>
  </si>
  <si>
    <t>3. 학생인원 : 참가 76명 (재적 81명, 불참 5명)</t>
    <phoneticPr fontId="5" type="noConversion"/>
  </si>
  <si>
    <t>체험비(만4세)</t>
    <phoneticPr fontId="3" type="noConversion"/>
  </si>
  <si>
    <t>입장료(만3세)</t>
    <phoneticPr fontId="3" type="noConversion"/>
  </si>
  <si>
    <t>5,550원*76명=</t>
    <phoneticPr fontId="5" type="noConversion"/>
  </si>
  <si>
    <t>6,500*16명=</t>
    <phoneticPr fontId="3" type="noConversion"/>
  </si>
  <si>
    <t>7,200원*60명=</t>
    <phoneticPr fontId="3" type="noConversion"/>
  </si>
  <si>
    <t>5,000원*76명=</t>
    <phoneticPr fontId="3" type="noConversion"/>
  </si>
  <si>
    <t>여수 테디베어뮤지엄</t>
    <phoneticPr fontId="3" type="noConversion"/>
  </si>
  <si>
    <t>여수 해양동물체험전</t>
    <phoneticPr fontId="3" type="noConversion"/>
  </si>
  <si>
    <t>5,550원*9명=</t>
    <phoneticPr fontId="5" type="noConversion"/>
  </si>
  <si>
    <t>6,500원*2명=</t>
    <phoneticPr fontId="3" type="noConversion"/>
  </si>
  <si>
    <t>2. 장    소 : 순천 고인돌공원</t>
    <phoneticPr fontId="5" type="noConversion"/>
  </si>
  <si>
    <t xml:space="preserve">   - ㈜태양관광여행사 : S2B전자계약</t>
    <phoneticPr fontId="5" type="noConversion"/>
  </si>
  <si>
    <t>입장료</t>
    <phoneticPr fontId="3" type="noConversion"/>
  </si>
  <si>
    <t>2016학년도 11월 현장체험학습비 정산서</t>
    <phoneticPr fontId="5" type="noConversion"/>
  </si>
  <si>
    <t>1. 기    간 : 2016.  11.  11.(1일)</t>
    <phoneticPr fontId="5" type="noConversion"/>
  </si>
  <si>
    <t>광양시 상수소 사업소</t>
    <phoneticPr fontId="3" type="noConversion"/>
  </si>
  <si>
    <t>3. 학생인원 : 참가 89명 (재적 94명, 불참 5명)</t>
    <phoneticPr fontId="5" type="noConversion"/>
  </si>
  <si>
    <t>5. 수행업체 : ㈜태양관광여행사(3대)</t>
    <phoneticPr fontId="5" type="noConversion"/>
  </si>
  <si>
    <t>원</t>
    <phoneticPr fontId="3" type="noConversion"/>
  </si>
  <si>
    <t>*</t>
    <phoneticPr fontId="3" type="noConversion"/>
  </si>
  <si>
    <t>명</t>
    <phoneticPr fontId="3" type="noConversion"/>
  </si>
  <si>
    <t>=</t>
    <phoneticPr fontId="3" type="noConversion"/>
  </si>
  <si>
    <t>불참원아 : 4,090*5명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</si>
</sst>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1">
    <font>
      <sz val="10"/>
      <color theme="1"/>
      <name val="굴림"/>
      <family val="2"/>
      <charset val="129"/>
    </font>
    <font>
      <sz val="11"/>
      <name val="돋움"/>
      <family val="3"/>
      <charset val="129"/>
    </font>
    <font>
      <sz val="10"/>
      <name val="HY강M"/>
      <family val="1"/>
      <charset val="129"/>
    </font>
    <font>
      <sz val="8"/>
      <name val="굴림"/>
      <family val="2"/>
      <charset val="129"/>
    </font>
    <font>
      <sz val="10"/>
      <name val="바탕체"/>
      <family val="1"/>
      <charset val="129"/>
    </font>
    <font>
      <sz val="8"/>
      <name val="돋움"/>
      <family val="3"/>
      <charset val="129"/>
    </font>
    <font>
      <sz val="11"/>
      <name val="바탕체"/>
      <family val="1"/>
      <charset val="129"/>
    </font>
    <font>
      <b/>
      <sz val="11"/>
      <name val="바탕체"/>
      <family val="1"/>
      <charset val="129"/>
    </font>
    <font>
      <sz val="10"/>
      <name val="굴림"/>
      <family val="3"/>
      <charset val="129"/>
    </font>
    <font>
      <b/>
      <u/>
      <sz val="24"/>
      <name val="HY강M"/>
      <family val="1"/>
      <charset val="129"/>
    </font>
    <font>
      <sz val="9"/>
      <name val="바탕체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3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2" fillId="0" borderId="0" xfId="1" applyFont="1">
      <alignment vertical="center"/>
    </xf>
    <xf numFmtId="3" fontId="2" fillId="0" borderId="0" xfId="1" applyNumberFormat="1" applyFont="1" applyAlignment="1">
      <alignment horizontal="right" vertical="center"/>
    </xf>
    <xf numFmtId="3" fontId="2" fillId="0" borderId="0" xfId="1" applyNumberFormat="1" applyFont="1">
      <alignment vertical="center"/>
    </xf>
    <xf numFmtId="0" fontId="4" fillId="0" borderId="0" xfId="1" applyFont="1">
      <alignment vertical="center"/>
    </xf>
    <xf numFmtId="3" fontId="4" fillId="0" borderId="0" xfId="1" applyNumberFormat="1" applyFont="1" applyAlignment="1">
      <alignment horizontal="right" vertical="center"/>
    </xf>
    <xf numFmtId="3" fontId="4" fillId="0" borderId="0" xfId="1" applyNumberFormat="1" applyFont="1">
      <alignment vertical="center"/>
    </xf>
    <xf numFmtId="3" fontId="4" fillId="2" borderId="1" xfId="1" applyNumberFormat="1" applyFont="1" applyFill="1" applyBorder="1" applyAlignment="1">
      <alignment horizontal="center" vertical="center"/>
    </xf>
    <xf numFmtId="3" fontId="4" fillId="2" borderId="2" xfId="2" applyNumberFormat="1" applyFont="1" applyFill="1" applyBorder="1" applyAlignment="1">
      <alignment horizontal="right" vertical="center"/>
    </xf>
    <xf numFmtId="3" fontId="4" fillId="2" borderId="2" xfId="2" applyNumberFormat="1" applyFont="1" applyFill="1" applyBorder="1" applyAlignment="1">
      <alignment vertical="center"/>
    </xf>
    <xf numFmtId="3" fontId="4" fillId="2" borderId="7" xfId="2" applyNumberFormat="1" applyFont="1" applyFill="1" applyBorder="1" applyAlignment="1">
      <alignment horizontal="center" vertical="center"/>
    </xf>
    <xf numFmtId="41" fontId="4" fillId="0" borderId="8" xfId="2" applyFont="1" applyBorder="1" applyAlignment="1">
      <alignment horizontal="center" vertical="center" wrapText="1"/>
    </xf>
    <xf numFmtId="41" fontId="4" fillId="0" borderId="9" xfId="2" applyFont="1" applyBorder="1" applyAlignment="1">
      <alignment horizontal="right" vertical="center"/>
    </xf>
    <xf numFmtId="41" fontId="4" fillId="0" borderId="9" xfId="2" applyFont="1" applyBorder="1" applyAlignment="1">
      <alignment horizontal="left" vertical="center" shrinkToFit="1"/>
    </xf>
    <xf numFmtId="41" fontId="4" fillId="0" borderId="10" xfId="2" applyFont="1" applyBorder="1" applyAlignment="1">
      <alignment horizontal="center" vertical="center"/>
    </xf>
    <xf numFmtId="41" fontId="4" fillId="0" borderId="0" xfId="2" applyFont="1">
      <alignment vertical="center"/>
    </xf>
    <xf numFmtId="41" fontId="4" fillId="0" borderId="0" xfId="2" applyFont="1" applyAlignment="1">
      <alignment horizontal="right" vertical="center"/>
    </xf>
    <xf numFmtId="41" fontId="4" fillId="0" borderId="11" xfId="2" applyFont="1" applyBorder="1" applyAlignment="1">
      <alignment horizontal="center" vertical="center" wrapText="1"/>
    </xf>
    <xf numFmtId="41" fontId="4" fillId="0" borderId="12" xfId="2" applyFont="1" applyBorder="1" applyAlignment="1">
      <alignment horizontal="right" vertical="center"/>
    </xf>
    <xf numFmtId="41" fontId="4" fillId="0" borderId="12" xfId="2" applyFont="1" applyBorder="1" applyAlignment="1">
      <alignment horizontal="left" vertical="center" shrinkToFit="1"/>
    </xf>
    <xf numFmtId="41" fontId="4" fillId="0" borderId="13" xfId="2" applyFont="1" applyBorder="1" applyAlignment="1">
      <alignment horizontal="center" vertical="center"/>
    </xf>
    <xf numFmtId="3" fontId="4" fillId="2" borderId="3" xfId="2" applyNumberFormat="1" applyFont="1" applyFill="1" applyBorder="1" applyAlignment="1">
      <alignment vertical="center"/>
    </xf>
    <xf numFmtId="41" fontId="4" fillId="0" borderId="15" xfId="2" applyFont="1" applyBorder="1" applyAlignment="1">
      <alignment vertical="center"/>
    </xf>
    <xf numFmtId="41" fontId="4" fillId="0" borderId="14" xfId="2" applyFont="1" applyBorder="1" applyAlignment="1">
      <alignment vertical="center"/>
    </xf>
    <xf numFmtId="41" fontId="4" fillId="0" borderId="11" xfId="2" applyFont="1" applyBorder="1" applyAlignment="1">
      <alignment horizontal="center" vertical="center" shrinkToFit="1"/>
    </xf>
    <xf numFmtId="41" fontId="4" fillId="0" borderId="17" xfId="2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 wrapText="1"/>
    </xf>
    <xf numFmtId="0" fontId="6" fillId="0" borderId="0" xfId="1" applyFont="1">
      <alignment vertical="center"/>
    </xf>
    <xf numFmtId="3" fontId="6" fillId="0" borderId="0" xfId="1" applyNumberFormat="1" applyFont="1" applyAlignment="1">
      <alignment horizontal="right" vertical="center"/>
    </xf>
    <xf numFmtId="3" fontId="6" fillId="0" borderId="0" xfId="1" applyNumberFormat="1" applyFont="1">
      <alignment vertical="center"/>
    </xf>
    <xf numFmtId="0" fontId="7" fillId="0" borderId="0" xfId="1" applyFont="1">
      <alignment vertical="center"/>
    </xf>
    <xf numFmtId="3" fontId="6" fillId="0" borderId="0" xfId="1" applyNumberFormat="1" applyFont="1" applyBorder="1">
      <alignment vertical="center"/>
    </xf>
    <xf numFmtId="0" fontId="6" fillId="0" borderId="0" xfId="1" applyFont="1" applyBorder="1">
      <alignment vertical="center"/>
    </xf>
    <xf numFmtId="0" fontId="8" fillId="0" borderId="0" xfId="1" applyFont="1">
      <alignment vertical="center"/>
    </xf>
    <xf numFmtId="3" fontId="8" fillId="0" borderId="0" xfId="1" applyNumberFormat="1" applyFont="1" applyAlignment="1">
      <alignment horizontal="right" vertical="center"/>
    </xf>
    <xf numFmtId="3" fontId="8" fillId="0" borderId="0" xfId="1" applyNumberFormat="1" applyFont="1">
      <alignment vertical="center"/>
    </xf>
    <xf numFmtId="0" fontId="4" fillId="2" borderId="26" xfId="1" applyFont="1" applyFill="1" applyBorder="1" applyAlignment="1">
      <alignment horizontal="center" vertical="center"/>
    </xf>
    <xf numFmtId="41" fontId="4" fillId="0" borderId="13" xfId="2" applyFont="1" applyBorder="1" applyAlignment="1">
      <alignment vertical="center"/>
    </xf>
    <xf numFmtId="41" fontId="4" fillId="0" borderId="15" xfId="2" applyFont="1" applyBorder="1" applyAlignment="1">
      <alignment horizontal="right" vertical="center"/>
    </xf>
    <xf numFmtId="41" fontId="4" fillId="0" borderId="27" xfId="2" applyFont="1" applyBorder="1" applyAlignment="1">
      <alignment vertical="center"/>
    </xf>
    <xf numFmtId="41" fontId="4" fillId="0" borderId="15" xfId="2" applyFont="1" applyBorder="1" applyAlignment="1">
      <alignment horizontal="left" vertical="center" shrinkToFit="1"/>
    </xf>
    <xf numFmtId="41" fontId="4" fillId="0" borderId="28" xfId="2" applyFont="1" applyBorder="1" applyAlignment="1">
      <alignment horizontal="right" vertical="center"/>
    </xf>
    <xf numFmtId="41" fontId="4" fillId="0" borderId="8" xfId="2" applyFont="1" applyBorder="1" applyAlignment="1">
      <alignment horizontal="center" vertical="center" shrinkToFit="1"/>
    </xf>
    <xf numFmtId="41" fontId="4" fillId="0" borderId="10" xfId="2" applyFont="1" applyBorder="1" applyAlignment="1">
      <alignment vertical="center"/>
    </xf>
    <xf numFmtId="41" fontId="10" fillId="0" borderId="8" xfId="2" applyFont="1" applyBorder="1" applyAlignment="1">
      <alignment horizontal="center" vertical="center" shrinkToFit="1"/>
    </xf>
    <xf numFmtId="41" fontId="4" fillId="0" borderId="8" xfId="2" applyFont="1" applyBorder="1" applyAlignment="1">
      <alignment horizontal="left" vertical="center" wrapText="1"/>
    </xf>
    <xf numFmtId="41" fontId="4" fillId="0" borderId="11" xfId="2" applyFont="1" applyBorder="1" applyAlignment="1">
      <alignment horizontal="left" vertical="center" shrinkToFit="1"/>
    </xf>
    <xf numFmtId="3" fontId="4" fillId="2" borderId="3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41" fontId="4" fillId="0" borderId="16" xfId="2" applyFont="1" applyBorder="1" applyAlignment="1">
      <alignment vertical="center"/>
    </xf>
    <xf numFmtId="41" fontId="4" fillId="0" borderId="12" xfId="2" applyFont="1" applyBorder="1" applyAlignment="1">
      <alignment vertical="center"/>
    </xf>
    <xf numFmtId="41" fontId="4" fillId="0" borderId="14" xfId="2" applyFont="1" applyBorder="1" applyAlignment="1">
      <alignment vertical="center"/>
    </xf>
    <xf numFmtId="41" fontId="4" fillId="0" borderId="15" xfId="2" applyFont="1" applyBorder="1" applyAlignment="1">
      <alignment vertical="center"/>
    </xf>
    <xf numFmtId="41" fontId="4" fillId="0" borderId="17" xfId="2" quotePrefix="1" applyFont="1" applyBorder="1" applyAlignment="1">
      <alignment vertical="center"/>
    </xf>
    <xf numFmtId="0" fontId="8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41" fontId="4" fillId="0" borderId="12" xfId="2" applyFont="1" applyBorder="1" applyAlignment="1">
      <alignment horizontal="center" vertical="center"/>
    </xf>
    <xf numFmtId="3" fontId="4" fillId="2" borderId="6" xfId="2" applyNumberFormat="1" applyFont="1" applyFill="1" applyBorder="1" applyAlignment="1">
      <alignment horizontal="center" vertical="center"/>
    </xf>
    <xf numFmtId="3" fontId="4" fillId="2" borderId="3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4" fillId="2" borderId="25" xfId="1" applyFont="1" applyFill="1" applyBorder="1" applyAlignment="1">
      <alignment horizontal="center" vertical="center"/>
    </xf>
    <xf numFmtId="0" fontId="4" fillId="2" borderId="22" xfId="1" applyFont="1" applyFill="1" applyBorder="1" applyAlignment="1">
      <alignment horizontal="center" vertical="center"/>
    </xf>
    <xf numFmtId="0" fontId="4" fillId="2" borderId="24" xfId="1" applyFont="1" applyFill="1" applyBorder="1" applyAlignment="1">
      <alignment horizontal="center" vertical="center" wrapText="1"/>
    </xf>
    <xf numFmtId="0" fontId="4" fillId="2" borderId="24" xfId="1" applyFont="1" applyFill="1" applyBorder="1" applyAlignment="1">
      <alignment horizontal="center" vertical="center"/>
    </xf>
    <xf numFmtId="3" fontId="4" fillId="2" borderId="24" xfId="1" applyNumberFormat="1" applyFont="1" applyFill="1" applyBorder="1" applyAlignment="1">
      <alignment horizontal="center" vertical="center"/>
    </xf>
    <xf numFmtId="3" fontId="4" fillId="2" borderId="19" xfId="1" applyNumberFormat="1" applyFont="1" applyFill="1" applyBorder="1" applyAlignment="1">
      <alignment horizontal="center" vertical="center"/>
    </xf>
    <xf numFmtId="0" fontId="4" fillId="2" borderId="23" xfId="1" applyFont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/>
    </xf>
    <xf numFmtId="49" fontId="4" fillId="2" borderId="21" xfId="1" applyNumberFormat="1" applyFont="1" applyFill="1" applyBorder="1" applyAlignment="1">
      <alignment horizontal="center" vertical="center"/>
    </xf>
    <xf numFmtId="49" fontId="4" fillId="2" borderId="20" xfId="1" applyNumberFormat="1" applyFont="1" applyFill="1" applyBorder="1" applyAlignment="1">
      <alignment horizontal="center" vertical="center"/>
    </xf>
    <xf numFmtId="41" fontId="4" fillId="0" borderId="16" xfId="2" applyFont="1" applyBorder="1" applyAlignment="1">
      <alignment vertical="center"/>
    </xf>
    <xf numFmtId="41" fontId="4" fillId="0" borderId="17" xfId="2" applyFont="1" applyBorder="1" applyAlignment="1">
      <alignment vertical="center"/>
    </xf>
    <xf numFmtId="41" fontId="4" fillId="0" borderId="12" xfId="2" applyFont="1" applyBorder="1" applyAlignment="1">
      <alignment vertical="center"/>
    </xf>
    <xf numFmtId="41" fontId="4" fillId="0" borderId="9" xfId="2" applyFont="1" applyBorder="1" applyAlignment="1">
      <alignment vertical="center"/>
    </xf>
    <xf numFmtId="41" fontId="4" fillId="0" borderId="14" xfId="2" applyFont="1" applyBorder="1" applyAlignment="1">
      <alignment horizontal="left" vertical="center"/>
    </xf>
    <xf numFmtId="41" fontId="4" fillId="0" borderId="15" xfId="2" applyFont="1" applyBorder="1" applyAlignment="1">
      <alignment horizontal="left" vertical="center"/>
    </xf>
    <xf numFmtId="41" fontId="4" fillId="0" borderId="14" xfId="2" applyFont="1" applyBorder="1" applyAlignment="1">
      <alignment vertical="center"/>
    </xf>
    <xf numFmtId="41" fontId="4" fillId="0" borderId="15" xfId="2" applyFont="1" applyBorder="1" applyAlignment="1">
      <alignment vertical="center"/>
    </xf>
    <xf numFmtId="41" fontId="4" fillId="0" borderId="29" xfId="2" applyFont="1" applyBorder="1" applyAlignment="1">
      <alignment vertical="center"/>
    </xf>
    <xf numFmtId="41" fontId="4" fillId="0" borderId="30" xfId="2" applyFont="1" applyBorder="1" applyAlignment="1">
      <alignment vertical="center"/>
    </xf>
    <xf numFmtId="0" fontId="4" fillId="2" borderId="21" xfId="1" applyFont="1" applyFill="1" applyBorder="1" applyAlignment="1">
      <alignment horizontal="center" vertical="center"/>
    </xf>
    <xf numFmtId="0" fontId="4" fillId="2" borderId="31" xfId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3" fontId="4" fillId="2" borderId="3" xfId="2" applyNumberFormat="1" applyFont="1" applyFill="1" applyBorder="1" applyAlignment="1">
      <alignment horizontal="right" vertical="center"/>
    </xf>
    <xf numFmtId="41" fontId="4" fillId="0" borderId="12" xfId="2" applyNumberFormat="1" applyFont="1" applyBorder="1" applyAlignment="1">
      <alignment horizontal="right" vertical="center"/>
    </xf>
    <xf numFmtId="41" fontId="4" fillId="0" borderId="16" xfId="2" applyFont="1" applyBorder="1" applyAlignment="1">
      <alignment horizontal="right" vertical="center"/>
    </xf>
    <xf numFmtId="41" fontId="4" fillId="0" borderId="32" xfId="2" applyFont="1" applyBorder="1" applyAlignment="1">
      <alignment horizontal="left" vertical="center"/>
    </xf>
    <xf numFmtId="41" fontId="4" fillId="0" borderId="32" xfId="2" applyFont="1" applyBorder="1" applyAlignment="1">
      <alignment vertical="center"/>
    </xf>
    <xf numFmtId="41" fontId="4" fillId="0" borderId="0" xfId="2" applyFont="1" applyBorder="1" applyAlignment="1">
      <alignment vertical="center"/>
    </xf>
    <xf numFmtId="41" fontId="4" fillId="0" borderId="32" xfId="2" applyFont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left" vertical="center"/>
    </xf>
    <xf numFmtId="41" fontId="4" fillId="0" borderId="0" xfId="2" applyFont="1" applyBorder="1" applyAlignment="1">
      <alignment horizontal="left" vertical="center"/>
    </xf>
  </cellXfs>
  <cellStyles count="3"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showGridLines="0" zoomScaleNormal="100" workbookViewId="0">
      <selection activeCell="A5" sqref="A5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66" t="s">
        <v>29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31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32</v>
      </c>
      <c r="I4" s="31"/>
      <c r="J4" s="31"/>
      <c r="L4" s="30"/>
      <c r="M4" s="30"/>
    </row>
    <row r="5" spans="1:13" s="29" customFormat="1" ht="17.100000000000001" customHeight="1">
      <c r="A5" s="32" t="s">
        <v>37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27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67" t="s">
        <v>15</v>
      </c>
      <c r="B11" s="69" t="s">
        <v>14</v>
      </c>
      <c r="C11" s="69"/>
      <c r="D11" s="69"/>
      <c r="E11" s="70" t="s">
        <v>13</v>
      </c>
      <c r="F11" s="70"/>
      <c r="G11" s="70"/>
      <c r="H11" s="70"/>
      <c r="I11" s="71" t="s">
        <v>12</v>
      </c>
      <c r="J11" s="71" t="s">
        <v>11</v>
      </c>
      <c r="K11" s="73" t="s">
        <v>10</v>
      </c>
      <c r="L11" s="5"/>
      <c r="M11" s="5"/>
    </row>
    <row r="12" spans="1:13" s="26" customFormat="1" ht="17.100000000000001" customHeight="1">
      <c r="A12" s="68"/>
      <c r="B12" s="28" t="s">
        <v>9</v>
      </c>
      <c r="C12" s="27" t="s">
        <v>8</v>
      </c>
      <c r="D12" s="38" t="s">
        <v>24</v>
      </c>
      <c r="E12" s="75" t="s">
        <v>7</v>
      </c>
      <c r="F12" s="76"/>
      <c r="G12" s="27" t="s">
        <v>6</v>
      </c>
      <c r="H12" s="27" t="s">
        <v>5</v>
      </c>
      <c r="I12" s="72"/>
      <c r="J12" s="72"/>
      <c r="K12" s="74"/>
      <c r="L12" s="5"/>
      <c r="M12" s="5"/>
    </row>
    <row r="13" spans="1:13" s="15" customFormat="1" ht="17.100000000000001" customHeight="1">
      <c r="A13" s="39" t="s">
        <v>23</v>
      </c>
      <c r="B13" s="18">
        <v>9000</v>
      </c>
      <c r="C13" s="18">
        <v>91</v>
      </c>
      <c r="D13" s="12">
        <f>B13*C13</f>
        <v>819000</v>
      </c>
      <c r="E13" s="77" t="s">
        <v>23</v>
      </c>
      <c r="F13" s="78"/>
      <c r="G13" s="19" t="s">
        <v>33</v>
      </c>
      <c r="H13" s="25">
        <f>9000*88</f>
        <v>792000</v>
      </c>
      <c r="I13" s="18">
        <f>D13-H13</f>
        <v>27000</v>
      </c>
      <c r="J13" s="18">
        <f>I13</f>
        <v>27000</v>
      </c>
      <c r="K13" s="24" t="s">
        <v>34</v>
      </c>
      <c r="L13" s="16"/>
      <c r="M13" s="16"/>
    </row>
    <row r="14" spans="1:13" s="15" customFormat="1" ht="17.100000000000001" customHeight="1">
      <c r="A14" s="10" t="s">
        <v>2</v>
      </c>
      <c r="B14" s="21">
        <f>SUM(B13:B13)</f>
        <v>9000</v>
      </c>
      <c r="C14" s="21"/>
      <c r="D14" s="21">
        <f>SUM(D13:D13)</f>
        <v>819000</v>
      </c>
      <c r="E14" s="64" t="s">
        <v>2</v>
      </c>
      <c r="F14" s="63"/>
      <c r="G14" s="21"/>
      <c r="H14" s="8">
        <f>SUM(H13:H13)</f>
        <v>792000</v>
      </c>
      <c r="I14" s="8">
        <f>SUM(I13:I13)</f>
        <v>27000</v>
      </c>
      <c r="J14" s="8">
        <f>SUM(J13:J13)</f>
        <v>27000</v>
      </c>
      <c r="K14" s="7"/>
      <c r="L14" s="16"/>
      <c r="M14" s="16"/>
    </row>
    <row r="15" spans="1:13" s="15" customFormat="1" ht="17.100000000000001" customHeight="1">
      <c r="A15" s="20" t="s">
        <v>4</v>
      </c>
      <c r="B15" s="18">
        <v>25660</v>
      </c>
      <c r="C15" s="18">
        <v>9</v>
      </c>
      <c r="D15" s="18">
        <f>B15*C15</f>
        <v>230940</v>
      </c>
      <c r="E15" s="79" t="s">
        <v>3</v>
      </c>
      <c r="F15" s="79"/>
      <c r="G15" s="19" t="s">
        <v>35</v>
      </c>
      <c r="H15" s="18">
        <f>9000*9</f>
        <v>81000</v>
      </c>
      <c r="I15" s="18"/>
      <c r="J15" s="18"/>
      <c r="K15" s="17"/>
      <c r="L15" s="16"/>
      <c r="M15" s="16"/>
    </row>
    <row r="16" spans="1:13" s="6" customFormat="1" ht="17.100000000000001" customHeight="1">
      <c r="A16" s="14"/>
      <c r="B16" s="12"/>
      <c r="C16" s="12"/>
      <c r="D16" s="12"/>
      <c r="E16" s="80" t="s">
        <v>17</v>
      </c>
      <c r="F16" s="80"/>
      <c r="G16" s="13" t="s">
        <v>21</v>
      </c>
      <c r="H16" s="12">
        <f>10000*9</f>
        <v>90000</v>
      </c>
      <c r="I16" s="12"/>
      <c r="J16" s="12"/>
      <c r="K16" s="11"/>
      <c r="L16" s="5"/>
      <c r="M16" s="5"/>
    </row>
    <row r="17" spans="1:13" s="6" customFormat="1" ht="17.100000000000001" customHeight="1">
      <c r="A17" s="14"/>
      <c r="B17" s="12"/>
      <c r="C17" s="12"/>
      <c r="D17" s="12"/>
      <c r="E17" s="23" t="s">
        <v>28</v>
      </c>
      <c r="F17" s="22"/>
      <c r="G17" s="13" t="s">
        <v>36</v>
      </c>
      <c r="H17" s="12">
        <f>6660*9</f>
        <v>59940</v>
      </c>
      <c r="I17" s="12"/>
      <c r="J17" s="12"/>
      <c r="K17" s="11"/>
      <c r="L17" s="5"/>
      <c r="M17" s="5"/>
    </row>
    <row r="18" spans="1:13" s="4" customFormat="1" ht="17.100000000000001" customHeight="1">
      <c r="A18" s="10" t="s">
        <v>2</v>
      </c>
      <c r="B18" s="9">
        <f>SUM(B15:B16)</f>
        <v>25660</v>
      </c>
      <c r="C18" s="8"/>
      <c r="D18" s="8">
        <f>SUM(D15:D16)</f>
        <v>230940</v>
      </c>
      <c r="E18" s="64" t="s">
        <v>2</v>
      </c>
      <c r="F18" s="63"/>
      <c r="G18" s="9"/>
      <c r="H18" s="8">
        <f>SUM(H15:H17)</f>
        <v>230940</v>
      </c>
      <c r="I18" s="8">
        <v>0</v>
      </c>
      <c r="J18" s="8">
        <v>0</v>
      </c>
      <c r="K18" s="7"/>
      <c r="L18" s="5"/>
      <c r="M18" s="5"/>
    </row>
    <row r="19" spans="1:13" s="4" customFormat="1" ht="17.100000000000001" customHeight="1">
      <c r="A19" s="62" t="s">
        <v>1</v>
      </c>
      <c r="B19" s="63"/>
      <c r="C19" s="8"/>
      <c r="D19" s="8">
        <f>D14+D18</f>
        <v>1049940</v>
      </c>
      <c r="E19" s="64" t="s">
        <v>0</v>
      </c>
      <c r="F19" s="65"/>
      <c r="G19" s="63"/>
      <c r="H19" s="8">
        <f>H14+H18</f>
        <v>1022940</v>
      </c>
      <c r="I19" s="8">
        <f>I14</f>
        <v>27000</v>
      </c>
      <c r="J19" s="8">
        <f>J14</f>
        <v>27000</v>
      </c>
      <c r="K19" s="7"/>
      <c r="L19" s="5"/>
      <c r="M19" s="5"/>
    </row>
    <row r="20" spans="1:13" s="4" customFormat="1" ht="17.100000000000001" customHeight="1">
      <c r="A20" s="4" t="s">
        <v>18</v>
      </c>
      <c r="D20" s="6"/>
      <c r="I20" s="6"/>
      <c r="J20" s="6"/>
      <c r="L20" s="5"/>
      <c r="M20" s="5"/>
    </row>
    <row r="21" spans="1:13" ht="18.75" customHeight="1">
      <c r="A21" s="4" t="s">
        <v>19</v>
      </c>
      <c r="G21" s="4"/>
    </row>
    <row r="22" spans="1:13" ht="18.75" customHeight="1">
      <c r="E22" s="4"/>
    </row>
  </sheetData>
  <mergeCells count="15">
    <mergeCell ref="A19:B19"/>
    <mergeCell ref="E19:G19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4:F14"/>
    <mergeCell ref="E15:F15"/>
    <mergeCell ref="E16:F16"/>
    <mergeCell ref="E18:F18"/>
  </mergeCells>
  <phoneticPr fontId="3" type="noConversion"/>
  <printOptions horizontalCentered="1"/>
  <pageMargins left="0.62992125984251968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showGridLines="0" zoomScaleNormal="100" workbookViewId="0">
      <selection activeCell="K13" sqref="K13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66" t="s">
        <v>29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38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32</v>
      </c>
      <c r="I4" s="31"/>
      <c r="J4" s="31"/>
      <c r="L4" s="30"/>
      <c r="M4" s="30"/>
    </row>
    <row r="5" spans="1:13" s="29" customFormat="1" ht="17.100000000000001" customHeight="1">
      <c r="A5" s="32" t="s">
        <v>39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27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67" t="s">
        <v>15</v>
      </c>
      <c r="B11" s="69" t="s">
        <v>14</v>
      </c>
      <c r="C11" s="69"/>
      <c r="D11" s="69"/>
      <c r="E11" s="70" t="s">
        <v>13</v>
      </c>
      <c r="F11" s="70"/>
      <c r="G11" s="70"/>
      <c r="H11" s="70"/>
      <c r="I11" s="71" t="s">
        <v>12</v>
      </c>
      <c r="J11" s="71" t="s">
        <v>11</v>
      </c>
      <c r="K11" s="73" t="s">
        <v>10</v>
      </c>
      <c r="L11" s="5"/>
      <c r="M11" s="5"/>
    </row>
    <row r="12" spans="1:13" s="26" customFormat="1" ht="17.100000000000001" customHeight="1">
      <c r="A12" s="68"/>
      <c r="B12" s="28" t="s">
        <v>9</v>
      </c>
      <c r="C12" s="27" t="s">
        <v>8</v>
      </c>
      <c r="D12" s="38" t="s">
        <v>24</v>
      </c>
      <c r="E12" s="75" t="s">
        <v>7</v>
      </c>
      <c r="F12" s="76"/>
      <c r="G12" s="27" t="s">
        <v>6</v>
      </c>
      <c r="H12" s="27" t="s">
        <v>5</v>
      </c>
      <c r="I12" s="72"/>
      <c r="J12" s="72"/>
      <c r="K12" s="74"/>
      <c r="L12" s="5"/>
      <c r="M12" s="5"/>
    </row>
    <row r="13" spans="1:13" s="15" customFormat="1" ht="17.100000000000001" customHeight="1">
      <c r="A13" s="39" t="s">
        <v>23</v>
      </c>
      <c r="B13" s="18">
        <v>6660</v>
      </c>
      <c r="C13" s="18">
        <v>81</v>
      </c>
      <c r="D13" s="12">
        <f>B13*C13</f>
        <v>539460</v>
      </c>
      <c r="E13" s="77" t="s">
        <v>23</v>
      </c>
      <c r="F13" s="78"/>
      <c r="G13" s="19" t="s">
        <v>40</v>
      </c>
      <c r="H13" s="25">
        <f>6660*75</f>
        <v>499500</v>
      </c>
      <c r="I13" s="18">
        <f>D13-H13</f>
        <v>39960</v>
      </c>
      <c r="J13" s="18">
        <f>I13</f>
        <v>39960</v>
      </c>
      <c r="K13" s="24" t="s">
        <v>42</v>
      </c>
      <c r="L13" s="16"/>
      <c r="M13" s="16"/>
    </row>
    <row r="14" spans="1:13" s="15" customFormat="1" ht="17.100000000000001" customHeight="1">
      <c r="A14" s="10" t="s">
        <v>2</v>
      </c>
      <c r="B14" s="21">
        <f>SUM(B13:B13)</f>
        <v>6660</v>
      </c>
      <c r="C14" s="21"/>
      <c r="D14" s="21">
        <f>SUM(D13:D13)</f>
        <v>539460</v>
      </c>
      <c r="E14" s="64" t="s">
        <v>2</v>
      </c>
      <c r="F14" s="63"/>
      <c r="G14" s="21"/>
      <c r="H14" s="8">
        <f>SUM(H13:H13)</f>
        <v>499500</v>
      </c>
      <c r="I14" s="8">
        <f>SUM(I13:I13)</f>
        <v>39960</v>
      </c>
      <c r="J14" s="8">
        <f>SUM(J13:J13)</f>
        <v>39960</v>
      </c>
      <c r="K14" s="7"/>
      <c r="L14" s="16"/>
      <c r="M14" s="16"/>
    </row>
    <row r="15" spans="1:13" s="15" customFormat="1" ht="17.100000000000001" customHeight="1">
      <c r="A15" s="20" t="s">
        <v>4</v>
      </c>
      <c r="B15" s="18">
        <v>23320</v>
      </c>
      <c r="C15" s="18">
        <v>9</v>
      </c>
      <c r="D15" s="18">
        <f>B15*C15</f>
        <v>209880</v>
      </c>
      <c r="E15" s="79" t="s">
        <v>3</v>
      </c>
      <c r="F15" s="79"/>
      <c r="G15" s="19" t="s">
        <v>41</v>
      </c>
      <c r="H15" s="18">
        <f>6660*9</f>
        <v>59940</v>
      </c>
      <c r="I15" s="18"/>
      <c r="J15" s="18"/>
      <c r="K15" s="17"/>
      <c r="L15" s="16"/>
      <c r="M15" s="16"/>
    </row>
    <row r="16" spans="1:13" s="6" customFormat="1" ht="17.100000000000001" customHeight="1">
      <c r="A16" s="14"/>
      <c r="B16" s="12"/>
      <c r="C16" s="12"/>
      <c r="D16" s="12"/>
      <c r="E16" s="80" t="s">
        <v>17</v>
      </c>
      <c r="F16" s="80"/>
      <c r="G16" s="13" t="s">
        <v>21</v>
      </c>
      <c r="H16" s="12">
        <f>10000*9</f>
        <v>90000</v>
      </c>
      <c r="I16" s="12"/>
      <c r="J16" s="12"/>
      <c r="K16" s="11"/>
      <c r="L16" s="5"/>
      <c r="M16" s="5"/>
    </row>
    <row r="17" spans="1:13" s="6" customFormat="1" ht="17.100000000000001" customHeight="1">
      <c r="A17" s="14"/>
      <c r="B17" s="12"/>
      <c r="C17" s="12"/>
      <c r="D17" s="12"/>
      <c r="E17" s="23" t="s">
        <v>28</v>
      </c>
      <c r="F17" s="22"/>
      <c r="G17" s="13" t="s">
        <v>36</v>
      </c>
      <c r="H17" s="12">
        <f>6660*9</f>
        <v>59940</v>
      </c>
      <c r="I17" s="12"/>
      <c r="J17" s="12"/>
      <c r="K17" s="11"/>
      <c r="L17" s="5"/>
      <c r="M17" s="5"/>
    </row>
    <row r="18" spans="1:13" s="4" customFormat="1" ht="17.100000000000001" customHeight="1">
      <c r="A18" s="10" t="s">
        <v>2</v>
      </c>
      <c r="B18" s="9">
        <f>SUM(B15:B16)</f>
        <v>23320</v>
      </c>
      <c r="C18" s="8"/>
      <c r="D18" s="8">
        <f>SUM(D15:D16)</f>
        <v>209880</v>
      </c>
      <c r="E18" s="64" t="s">
        <v>2</v>
      </c>
      <c r="F18" s="63"/>
      <c r="G18" s="9"/>
      <c r="H18" s="8">
        <f>SUM(H15:H17)</f>
        <v>209880</v>
      </c>
      <c r="I18" s="8">
        <v>0</v>
      </c>
      <c r="J18" s="8">
        <v>0</v>
      </c>
      <c r="K18" s="7"/>
      <c r="L18" s="5"/>
      <c r="M18" s="5"/>
    </row>
    <row r="19" spans="1:13" s="4" customFormat="1" ht="17.100000000000001" customHeight="1">
      <c r="A19" s="62" t="s">
        <v>1</v>
      </c>
      <c r="B19" s="63"/>
      <c r="C19" s="8"/>
      <c r="D19" s="8">
        <f>D14+D18</f>
        <v>749340</v>
      </c>
      <c r="E19" s="64" t="s">
        <v>0</v>
      </c>
      <c r="F19" s="65"/>
      <c r="G19" s="63"/>
      <c r="H19" s="8">
        <f>H14+H18</f>
        <v>709380</v>
      </c>
      <c r="I19" s="8">
        <f>I14</f>
        <v>39960</v>
      </c>
      <c r="J19" s="8">
        <f>J14</f>
        <v>39960</v>
      </c>
      <c r="K19" s="7"/>
      <c r="L19" s="5"/>
      <c r="M19" s="5"/>
    </row>
    <row r="20" spans="1:13" s="4" customFormat="1" ht="17.100000000000001" customHeight="1">
      <c r="A20" s="4" t="s">
        <v>18</v>
      </c>
      <c r="D20" s="6"/>
      <c r="I20" s="6"/>
      <c r="J20" s="6"/>
      <c r="L20" s="5"/>
      <c r="M20" s="5"/>
    </row>
    <row r="21" spans="1:13" ht="18.75" customHeight="1">
      <c r="A21" s="4" t="s">
        <v>19</v>
      </c>
      <c r="G21" s="4"/>
    </row>
    <row r="22" spans="1:13" ht="18.75" customHeight="1">
      <c r="E22" s="4"/>
    </row>
  </sheetData>
  <mergeCells count="15">
    <mergeCell ref="A19:B19"/>
    <mergeCell ref="E19:G19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4:F14"/>
    <mergeCell ref="E15:F15"/>
    <mergeCell ref="E16:F16"/>
    <mergeCell ref="E18:F18"/>
  </mergeCells>
  <phoneticPr fontId="3" type="noConversion"/>
  <printOptions horizontalCentered="1"/>
  <pageMargins left="0.62992125984251968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zoomScaleNormal="100" workbookViewId="0">
      <selection sqref="A1:K1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66" t="s">
        <v>54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43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44</v>
      </c>
      <c r="I4" s="31"/>
      <c r="J4" s="31"/>
      <c r="L4" s="30"/>
      <c r="M4" s="30"/>
    </row>
    <row r="5" spans="1:13" s="29" customFormat="1" ht="17.100000000000001" customHeight="1">
      <c r="A5" s="32" t="s">
        <v>45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27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67" t="s">
        <v>15</v>
      </c>
      <c r="B11" s="69" t="s">
        <v>14</v>
      </c>
      <c r="C11" s="69"/>
      <c r="D11" s="69"/>
      <c r="E11" s="70" t="s">
        <v>13</v>
      </c>
      <c r="F11" s="70"/>
      <c r="G11" s="70"/>
      <c r="H11" s="70"/>
      <c r="I11" s="71" t="s">
        <v>12</v>
      </c>
      <c r="J11" s="71" t="s">
        <v>11</v>
      </c>
      <c r="K11" s="73" t="s">
        <v>10</v>
      </c>
      <c r="L11" s="5"/>
      <c r="M11" s="5"/>
    </row>
    <row r="12" spans="1:13" s="26" customFormat="1" ht="17.100000000000001" customHeight="1">
      <c r="A12" s="68"/>
      <c r="B12" s="28" t="s">
        <v>9</v>
      </c>
      <c r="C12" s="27" t="s">
        <v>8</v>
      </c>
      <c r="D12" s="38" t="s">
        <v>24</v>
      </c>
      <c r="E12" s="75" t="s">
        <v>7</v>
      </c>
      <c r="F12" s="76"/>
      <c r="G12" s="27" t="s">
        <v>6</v>
      </c>
      <c r="H12" s="27" t="s">
        <v>5</v>
      </c>
      <c r="I12" s="72"/>
      <c r="J12" s="72"/>
      <c r="K12" s="74"/>
      <c r="L12" s="5"/>
      <c r="M12" s="5"/>
    </row>
    <row r="13" spans="1:13" s="15" customFormat="1" ht="17.100000000000001" customHeight="1">
      <c r="A13" s="39" t="s">
        <v>23</v>
      </c>
      <c r="B13" s="18">
        <v>6300</v>
      </c>
      <c r="C13" s="18">
        <v>90</v>
      </c>
      <c r="D13" s="18">
        <f>B13*C13</f>
        <v>567000</v>
      </c>
      <c r="E13" s="77" t="s">
        <v>23</v>
      </c>
      <c r="F13" s="78"/>
      <c r="G13" s="19" t="s">
        <v>48</v>
      </c>
      <c r="H13" s="25">
        <f>6300*83</f>
        <v>522900</v>
      </c>
      <c r="I13" s="18">
        <f>D13-H13</f>
        <v>44100</v>
      </c>
      <c r="J13" s="18">
        <f>I13</f>
        <v>44100</v>
      </c>
      <c r="K13" s="24" t="s">
        <v>49</v>
      </c>
      <c r="L13" s="16"/>
      <c r="M13" s="16"/>
    </row>
    <row r="14" spans="1:13" s="15" customFormat="1" ht="17.100000000000001" customHeight="1">
      <c r="A14" s="41" t="s">
        <v>46</v>
      </c>
      <c r="B14" s="40">
        <v>5000</v>
      </c>
      <c r="C14" s="40">
        <v>90</v>
      </c>
      <c r="D14" s="40">
        <f>B14*C14</f>
        <v>450000</v>
      </c>
      <c r="E14" s="23" t="s">
        <v>46</v>
      </c>
      <c r="F14" s="22"/>
      <c r="G14" s="42" t="s">
        <v>47</v>
      </c>
      <c r="H14" s="43">
        <f>5000*83</f>
        <v>415000</v>
      </c>
      <c r="I14" s="12">
        <f>D14-H14</f>
        <v>35000</v>
      </c>
      <c r="J14" s="12">
        <f>I14</f>
        <v>35000</v>
      </c>
      <c r="K14" s="44" t="s">
        <v>50</v>
      </c>
      <c r="L14" s="16"/>
      <c r="M14" s="16"/>
    </row>
    <row r="15" spans="1:13" s="15" customFormat="1" ht="17.100000000000001" customHeight="1">
      <c r="A15" s="10" t="s">
        <v>2</v>
      </c>
      <c r="B15" s="21">
        <f>SUM(B13:B14)</f>
        <v>11300</v>
      </c>
      <c r="C15" s="21"/>
      <c r="D15" s="21">
        <f>SUM(D13:D14)</f>
        <v>1017000</v>
      </c>
      <c r="E15" s="64" t="s">
        <v>2</v>
      </c>
      <c r="F15" s="63"/>
      <c r="G15" s="21"/>
      <c r="H15" s="8">
        <f>SUM(H13:H14)</f>
        <v>937900</v>
      </c>
      <c r="I15" s="8">
        <f>SUM(I13:I14)</f>
        <v>79100</v>
      </c>
      <c r="J15" s="8">
        <f>SUM(J13:J14)</f>
        <v>79100</v>
      </c>
      <c r="K15" s="7"/>
      <c r="L15" s="16"/>
      <c r="M15" s="16"/>
    </row>
    <row r="16" spans="1:13" s="15" customFormat="1" ht="17.100000000000001" customHeight="1">
      <c r="A16" s="20" t="s">
        <v>4</v>
      </c>
      <c r="B16" s="18">
        <v>24960</v>
      </c>
      <c r="C16" s="18">
        <v>9</v>
      </c>
      <c r="D16" s="18">
        <f>B16*C16</f>
        <v>224640</v>
      </c>
      <c r="E16" s="79" t="s">
        <v>3</v>
      </c>
      <c r="F16" s="79"/>
      <c r="G16" s="19" t="s">
        <v>51</v>
      </c>
      <c r="H16" s="18">
        <f>6300*9</f>
        <v>56700</v>
      </c>
      <c r="I16" s="18"/>
      <c r="J16" s="18"/>
      <c r="K16" s="17"/>
      <c r="L16" s="16"/>
      <c r="M16" s="16"/>
    </row>
    <row r="17" spans="1:13" s="6" customFormat="1" ht="17.100000000000001" customHeight="1">
      <c r="A17" s="14"/>
      <c r="B17" s="12"/>
      <c r="C17" s="12"/>
      <c r="D17" s="12"/>
      <c r="E17" s="80" t="s">
        <v>17</v>
      </c>
      <c r="F17" s="80"/>
      <c r="G17" s="13" t="s">
        <v>21</v>
      </c>
      <c r="H17" s="12">
        <f>10000*9</f>
        <v>90000</v>
      </c>
      <c r="I17" s="12"/>
      <c r="J17" s="12"/>
      <c r="K17" s="11"/>
      <c r="L17" s="5"/>
      <c r="M17" s="5"/>
    </row>
    <row r="18" spans="1:13" s="6" customFormat="1" ht="17.100000000000001" customHeight="1">
      <c r="A18" s="14"/>
      <c r="B18" s="12"/>
      <c r="C18" s="12"/>
      <c r="D18" s="12"/>
      <c r="E18" s="23" t="s">
        <v>28</v>
      </c>
      <c r="F18" s="22"/>
      <c r="G18" s="13" t="s">
        <v>36</v>
      </c>
      <c r="H18" s="12">
        <f>6660*9</f>
        <v>59940</v>
      </c>
      <c r="I18" s="12"/>
      <c r="J18" s="12"/>
      <c r="K18" s="11"/>
      <c r="L18" s="5"/>
      <c r="M18" s="5"/>
    </row>
    <row r="19" spans="1:13" s="6" customFormat="1" ht="17.100000000000001" customHeight="1">
      <c r="A19" s="14"/>
      <c r="B19" s="12"/>
      <c r="C19" s="12"/>
      <c r="D19" s="12"/>
      <c r="E19" s="23" t="s">
        <v>52</v>
      </c>
      <c r="F19" s="22"/>
      <c r="G19" s="13" t="s">
        <v>53</v>
      </c>
      <c r="H19" s="12">
        <f>2000*9</f>
        <v>18000</v>
      </c>
      <c r="I19" s="12"/>
      <c r="J19" s="12"/>
      <c r="K19" s="11"/>
      <c r="L19" s="5"/>
      <c r="M19" s="5"/>
    </row>
    <row r="20" spans="1:13" s="4" customFormat="1" ht="17.100000000000001" customHeight="1">
      <c r="A20" s="10" t="s">
        <v>2</v>
      </c>
      <c r="B20" s="9">
        <f>SUM(B16:B17)</f>
        <v>24960</v>
      </c>
      <c r="C20" s="8"/>
      <c r="D20" s="8">
        <f>SUM(D16:D17)</f>
        <v>224640</v>
      </c>
      <c r="E20" s="64" t="s">
        <v>2</v>
      </c>
      <c r="F20" s="63"/>
      <c r="G20" s="9"/>
      <c r="H20" s="8">
        <f>SUM(H16:H19)</f>
        <v>224640</v>
      </c>
      <c r="I20" s="8">
        <v>0</v>
      </c>
      <c r="J20" s="8">
        <v>0</v>
      </c>
      <c r="K20" s="7"/>
      <c r="L20" s="5"/>
      <c r="M20" s="5"/>
    </row>
    <row r="21" spans="1:13" s="4" customFormat="1" ht="17.100000000000001" customHeight="1">
      <c r="A21" s="62" t="s">
        <v>1</v>
      </c>
      <c r="B21" s="63"/>
      <c r="C21" s="8"/>
      <c r="D21" s="8">
        <f>D15+D20</f>
        <v>1241640</v>
      </c>
      <c r="E21" s="64" t="s">
        <v>0</v>
      </c>
      <c r="F21" s="65"/>
      <c r="G21" s="63"/>
      <c r="H21" s="8">
        <f>H15+H20</f>
        <v>1162540</v>
      </c>
      <c r="I21" s="8">
        <f>I15</f>
        <v>79100</v>
      </c>
      <c r="J21" s="8">
        <f>J15</f>
        <v>79100</v>
      </c>
      <c r="K21" s="7"/>
      <c r="L21" s="5"/>
      <c r="M21" s="5"/>
    </row>
    <row r="22" spans="1:13" s="4" customFormat="1" ht="17.100000000000001" customHeight="1">
      <c r="A22" s="4" t="s">
        <v>18</v>
      </c>
      <c r="D22" s="6"/>
      <c r="I22" s="6"/>
      <c r="J22" s="6"/>
      <c r="L22" s="5"/>
      <c r="M22" s="5"/>
    </row>
    <row r="23" spans="1:13" ht="18.75" customHeight="1">
      <c r="A23" s="4" t="s">
        <v>19</v>
      </c>
      <c r="G23" s="4"/>
    </row>
    <row r="24" spans="1:13" ht="18.75" customHeight="1">
      <c r="E24" s="4"/>
    </row>
  </sheetData>
  <mergeCells count="15">
    <mergeCell ref="A21:B21"/>
    <mergeCell ref="E21:G21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5:F15"/>
    <mergeCell ref="E16:F16"/>
    <mergeCell ref="E17:F17"/>
    <mergeCell ref="E20:F20"/>
  </mergeCells>
  <phoneticPr fontId="3" type="noConversion"/>
  <printOptions horizontalCentered="1"/>
  <pageMargins left="0.62992125984251968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showGridLines="0" zoomScaleNormal="100" workbookViewId="0">
      <selection sqref="A1:K1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66" t="s">
        <v>54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55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44</v>
      </c>
      <c r="I4" s="31"/>
      <c r="J4" s="31"/>
      <c r="L4" s="30"/>
      <c r="M4" s="30"/>
    </row>
    <row r="5" spans="1:13" s="29" customFormat="1" ht="17.100000000000001" customHeight="1">
      <c r="A5" s="32" t="s">
        <v>56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62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67" t="s">
        <v>15</v>
      </c>
      <c r="B11" s="69" t="s">
        <v>14</v>
      </c>
      <c r="C11" s="69"/>
      <c r="D11" s="69"/>
      <c r="E11" s="70" t="s">
        <v>13</v>
      </c>
      <c r="F11" s="70"/>
      <c r="G11" s="70"/>
      <c r="H11" s="70"/>
      <c r="I11" s="71" t="s">
        <v>12</v>
      </c>
      <c r="J11" s="71" t="s">
        <v>11</v>
      </c>
      <c r="K11" s="73" t="s">
        <v>10</v>
      </c>
      <c r="L11" s="5"/>
      <c r="M11" s="5"/>
    </row>
    <row r="12" spans="1:13" s="26" customFormat="1" ht="17.100000000000001" customHeight="1">
      <c r="A12" s="68"/>
      <c r="B12" s="28" t="s">
        <v>9</v>
      </c>
      <c r="C12" s="27" t="s">
        <v>8</v>
      </c>
      <c r="D12" s="38" t="s">
        <v>24</v>
      </c>
      <c r="E12" s="75" t="s">
        <v>7</v>
      </c>
      <c r="F12" s="76"/>
      <c r="G12" s="27" t="s">
        <v>6</v>
      </c>
      <c r="H12" s="27" t="s">
        <v>5</v>
      </c>
      <c r="I12" s="72"/>
      <c r="J12" s="72"/>
      <c r="K12" s="74"/>
      <c r="L12" s="5"/>
      <c r="M12" s="5"/>
    </row>
    <row r="13" spans="1:13" s="15" customFormat="1" ht="17.100000000000001" customHeight="1">
      <c r="A13" s="39" t="s">
        <v>23</v>
      </c>
      <c r="B13" s="18">
        <v>4660</v>
      </c>
      <c r="C13" s="18">
        <v>81</v>
      </c>
      <c r="D13" s="18">
        <f>B13*C13</f>
        <v>377460</v>
      </c>
      <c r="E13" s="77" t="s">
        <v>23</v>
      </c>
      <c r="F13" s="78"/>
      <c r="G13" s="19" t="s">
        <v>57</v>
      </c>
      <c r="H13" s="25">
        <f>4660*65</f>
        <v>302900</v>
      </c>
      <c r="I13" s="18">
        <f>D13-H13</f>
        <v>74560</v>
      </c>
      <c r="J13" s="18">
        <f>I13</f>
        <v>74560</v>
      </c>
      <c r="K13" s="24" t="s">
        <v>59</v>
      </c>
      <c r="L13" s="16"/>
      <c r="M13" s="16"/>
    </row>
    <row r="14" spans="1:13" s="15" customFormat="1" ht="17.100000000000001" customHeight="1">
      <c r="A14" s="41" t="s">
        <v>46</v>
      </c>
      <c r="B14" s="40">
        <v>5000</v>
      </c>
      <c r="C14" s="40">
        <v>81</v>
      </c>
      <c r="D14" s="40">
        <f>B14*C14</f>
        <v>405000</v>
      </c>
      <c r="E14" s="23" t="s">
        <v>46</v>
      </c>
      <c r="F14" s="22"/>
      <c r="G14" s="42" t="s">
        <v>58</v>
      </c>
      <c r="H14" s="43">
        <f>5000*65</f>
        <v>325000</v>
      </c>
      <c r="I14" s="12">
        <f>D14-H14</f>
        <v>80000</v>
      </c>
      <c r="J14" s="12">
        <f>I14</f>
        <v>80000</v>
      </c>
      <c r="K14" s="44" t="s">
        <v>60</v>
      </c>
      <c r="L14" s="16"/>
      <c r="M14" s="16"/>
    </row>
    <row r="15" spans="1:13" s="15" customFormat="1" ht="17.100000000000001" customHeight="1">
      <c r="A15" s="10" t="s">
        <v>2</v>
      </c>
      <c r="B15" s="21">
        <f>SUM(B13:B14)</f>
        <v>9660</v>
      </c>
      <c r="C15" s="21"/>
      <c r="D15" s="21">
        <f>SUM(D13:D14)</f>
        <v>782460</v>
      </c>
      <c r="E15" s="64" t="s">
        <v>2</v>
      </c>
      <c r="F15" s="63"/>
      <c r="G15" s="21"/>
      <c r="H15" s="8">
        <f>SUM(H13:H14)</f>
        <v>627900</v>
      </c>
      <c r="I15" s="8">
        <f>SUM(I13:I14)</f>
        <v>154560</v>
      </c>
      <c r="J15" s="8">
        <f>SUM(J13:J14)</f>
        <v>154560</v>
      </c>
      <c r="K15" s="7"/>
      <c r="L15" s="16"/>
      <c r="M15" s="16"/>
    </row>
    <row r="16" spans="1:13" s="15" customFormat="1" ht="17.100000000000001" customHeight="1">
      <c r="A16" s="20" t="s">
        <v>4</v>
      </c>
      <c r="B16" s="18">
        <v>21320</v>
      </c>
      <c r="C16" s="18">
        <v>9</v>
      </c>
      <c r="D16" s="18">
        <f>B16*C16</f>
        <v>191880</v>
      </c>
      <c r="E16" s="79" t="s">
        <v>3</v>
      </c>
      <c r="F16" s="79"/>
      <c r="G16" s="19" t="s">
        <v>61</v>
      </c>
      <c r="H16" s="18">
        <f>4660*9</f>
        <v>41940</v>
      </c>
      <c r="I16" s="18"/>
      <c r="J16" s="18"/>
      <c r="K16" s="17"/>
      <c r="L16" s="16"/>
      <c r="M16" s="16"/>
    </row>
    <row r="17" spans="1:13" s="6" customFormat="1" ht="17.100000000000001" customHeight="1">
      <c r="A17" s="14"/>
      <c r="B17" s="12"/>
      <c r="C17" s="12"/>
      <c r="D17" s="12"/>
      <c r="E17" s="80" t="s">
        <v>17</v>
      </c>
      <c r="F17" s="80"/>
      <c r="G17" s="13" t="s">
        <v>21</v>
      </c>
      <c r="H17" s="12">
        <f>10000*9</f>
        <v>90000</v>
      </c>
      <c r="I17" s="12"/>
      <c r="J17" s="12"/>
      <c r="K17" s="11"/>
      <c r="L17" s="5"/>
      <c r="M17" s="5"/>
    </row>
    <row r="18" spans="1:13" s="6" customFormat="1" ht="17.100000000000001" customHeight="1">
      <c r="A18" s="14"/>
      <c r="B18" s="12"/>
      <c r="C18" s="12"/>
      <c r="D18" s="12"/>
      <c r="E18" s="23" t="s">
        <v>28</v>
      </c>
      <c r="F18" s="22"/>
      <c r="G18" s="13" t="s">
        <v>36</v>
      </c>
      <c r="H18" s="12">
        <f>6660*9</f>
        <v>59940</v>
      </c>
      <c r="I18" s="12"/>
      <c r="J18" s="12"/>
      <c r="K18" s="11"/>
      <c r="L18" s="5"/>
      <c r="M18" s="5"/>
    </row>
    <row r="19" spans="1:13" s="4" customFormat="1" ht="17.100000000000001" customHeight="1">
      <c r="A19" s="10" t="s">
        <v>2</v>
      </c>
      <c r="B19" s="9">
        <f>SUM(B16:B17)</f>
        <v>21320</v>
      </c>
      <c r="C19" s="8"/>
      <c r="D19" s="8">
        <f>SUM(D16:D17)</f>
        <v>191880</v>
      </c>
      <c r="E19" s="64" t="s">
        <v>2</v>
      </c>
      <c r="F19" s="63"/>
      <c r="G19" s="9"/>
      <c r="H19" s="8">
        <f>SUM(H16:H18)</f>
        <v>191880</v>
      </c>
      <c r="I19" s="8">
        <v>0</v>
      </c>
      <c r="J19" s="8">
        <v>0</v>
      </c>
      <c r="K19" s="7"/>
      <c r="L19" s="5"/>
      <c r="M19" s="5"/>
    </row>
    <row r="20" spans="1:13" s="4" customFormat="1" ht="17.100000000000001" customHeight="1">
      <c r="A20" s="62" t="s">
        <v>1</v>
      </c>
      <c r="B20" s="63"/>
      <c r="C20" s="8"/>
      <c r="D20" s="8">
        <f>D15+D19</f>
        <v>974340</v>
      </c>
      <c r="E20" s="64" t="s">
        <v>0</v>
      </c>
      <c r="F20" s="65"/>
      <c r="G20" s="63"/>
      <c r="H20" s="8">
        <f>H15+H19</f>
        <v>819780</v>
      </c>
      <c r="I20" s="8">
        <f>I15</f>
        <v>154560</v>
      </c>
      <c r="J20" s="8">
        <f>J15</f>
        <v>154560</v>
      </c>
      <c r="K20" s="7"/>
      <c r="L20" s="5"/>
      <c r="M20" s="5"/>
    </row>
    <row r="21" spans="1:13" s="4" customFormat="1" ht="17.100000000000001" customHeight="1">
      <c r="A21" s="4" t="s">
        <v>18</v>
      </c>
      <c r="D21" s="6"/>
      <c r="I21" s="6"/>
      <c r="J21" s="6"/>
      <c r="L21" s="5"/>
      <c r="M21" s="5"/>
    </row>
    <row r="22" spans="1:13" ht="18.75" customHeight="1">
      <c r="A22" s="4" t="s">
        <v>19</v>
      </c>
      <c r="G22" s="4"/>
    </row>
    <row r="23" spans="1:13" ht="18.75" customHeight="1">
      <c r="E23" s="4"/>
    </row>
  </sheetData>
  <mergeCells count="15">
    <mergeCell ref="A20:B20"/>
    <mergeCell ref="E20:G20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5:F15"/>
    <mergeCell ref="E16:F16"/>
    <mergeCell ref="E17:F17"/>
    <mergeCell ref="E19:F19"/>
  </mergeCells>
  <phoneticPr fontId="3" type="noConversion"/>
  <printOptions horizontalCentered="1"/>
  <pageMargins left="0.62992125984251968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zoomScaleNormal="100" workbookViewId="0">
      <selection activeCell="A6" sqref="A6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66" t="s">
        <v>63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64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65</v>
      </c>
      <c r="I4" s="31"/>
      <c r="J4" s="31"/>
      <c r="L4" s="30"/>
      <c r="M4" s="30"/>
    </row>
    <row r="5" spans="1:13" s="29" customFormat="1" ht="17.100000000000001" customHeight="1">
      <c r="A5" s="32" t="s">
        <v>76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27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67" t="s">
        <v>15</v>
      </c>
      <c r="B11" s="69" t="s">
        <v>14</v>
      </c>
      <c r="C11" s="69"/>
      <c r="D11" s="69"/>
      <c r="E11" s="70" t="s">
        <v>13</v>
      </c>
      <c r="F11" s="70"/>
      <c r="G11" s="70"/>
      <c r="H11" s="70"/>
      <c r="I11" s="71" t="s">
        <v>12</v>
      </c>
      <c r="J11" s="71" t="s">
        <v>11</v>
      </c>
      <c r="K11" s="73" t="s">
        <v>10</v>
      </c>
      <c r="L11" s="5"/>
      <c r="M11" s="5"/>
    </row>
    <row r="12" spans="1:13" s="26" customFormat="1" ht="17.100000000000001" customHeight="1">
      <c r="A12" s="68"/>
      <c r="B12" s="28" t="s">
        <v>9</v>
      </c>
      <c r="C12" s="27" t="s">
        <v>8</v>
      </c>
      <c r="D12" s="38" t="s">
        <v>24</v>
      </c>
      <c r="E12" s="75" t="s">
        <v>7</v>
      </c>
      <c r="F12" s="76"/>
      <c r="G12" s="27" t="s">
        <v>6</v>
      </c>
      <c r="H12" s="27" t="s">
        <v>5</v>
      </c>
      <c r="I12" s="72"/>
      <c r="J12" s="72"/>
      <c r="K12" s="74"/>
      <c r="L12" s="5"/>
      <c r="M12" s="5"/>
    </row>
    <row r="13" spans="1:13" s="15" customFormat="1" ht="17.100000000000001" customHeight="1">
      <c r="A13" s="39" t="s">
        <v>23</v>
      </c>
      <c r="B13" s="18">
        <v>6000</v>
      </c>
      <c r="C13" s="18">
        <v>90</v>
      </c>
      <c r="D13" s="18">
        <f>B13*C13</f>
        <v>540000</v>
      </c>
      <c r="E13" s="77" t="s">
        <v>23</v>
      </c>
      <c r="F13" s="78"/>
      <c r="G13" s="19" t="s">
        <v>67</v>
      </c>
      <c r="H13" s="25">
        <f>6000*88</f>
        <v>528000</v>
      </c>
      <c r="I13" s="18">
        <f>D13-H13</f>
        <v>12000</v>
      </c>
      <c r="J13" s="18">
        <f>I13</f>
        <v>12000</v>
      </c>
      <c r="K13" s="24" t="s">
        <v>71</v>
      </c>
      <c r="L13" s="16"/>
      <c r="M13" s="16"/>
    </row>
    <row r="14" spans="1:13" s="15" customFormat="1" ht="17.100000000000001" customHeight="1">
      <c r="A14" s="45" t="s">
        <v>52</v>
      </c>
      <c r="B14" s="40">
        <v>1000</v>
      </c>
      <c r="C14" s="40">
        <v>90</v>
      </c>
      <c r="D14" s="40">
        <f>B14*C14</f>
        <v>90000</v>
      </c>
      <c r="E14" s="23" t="s">
        <v>52</v>
      </c>
      <c r="F14" s="22"/>
      <c r="G14" s="42" t="s">
        <v>68</v>
      </c>
      <c r="H14" s="40">
        <f>1000*88</f>
        <v>88000</v>
      </c>
      <c r="I14" s="12">
        <f t="shared" ref="I14:I15" si="0">D14-H14</f>
        <v>2000</v>
      </c>
      <c r="J14" s="12">
        <f t="shared" ref="J14:J15" si="1">I14</f>
        <v>2000</v>
      </c>
      <c r="K14" s="44" t="s">
        <v>72</v>
      </c>
      <c r="L14" s="16"/>
      <c r="M14" s="16"/>
    </row>
    <row r="15" spans="1:13" s="15" customFormat="1" ht="17.100000000000001" customHeight="1">
      <c r="A15" s="45" t="s">
        <v>46</v>
      </c>
      <c r="B15" s="40">
        <v>3000</v>
      </c>
      <c r="C15" s="40">
        <v>90</v>
      </c>
      <c r="D15" s="40">
        <f>B15*C15</f>
        <v>270000</v>
      </c>
      <c r="E15" s="23" t="s">
        <v>46</v>
      </c>
      <c r="F15" s="22"/>
      <c r="G15" s="42" t="s">
        <v>69</v>
      </c>
      <c r="H15" s="40">
        <f>3000*88</f>
        <v>264000</v>
      </c>
      <c r="I15" s="12">
        <f t="shared" si="0"/>
        <v>6000</v>
      </c>
      <c r="J15" s="12">
        <f t="shared" si="1"/>
        <v>6000</v>
      </c>
      <c r="K15" s="44" t="s">
        <v>73</v>
      </c>
      <c r="L15" s="16"/>
      <c r="M15" s="16"/>
    </row>
    <row r="16" spans="1:13" s="15" customFormat="1" ht="17.100000000000001" customHeight="1">
      <c r="A16" s="41" t="s">
        <v>66</v>
      </c>
      <c r="B16" s="40">
        <v>4000</v>
      </c>
      <c r="C16" s="40">
        <v>90</v>
      </c>
      <c r="D16" s="40">
        <f>B16*C16</f>
        <v>360000</v>
      </c>
      <c r="E16" s="23" t="s">
        <v>66</v>
      </c>
      <c r="F16" s="22"/>
      <c r="G16" s="42" t="s">
        <v>70</v>
      </c>
      <c r="H16" s="43">
        <f>4000*88</f>
        <v>352000</v>
      </c>
      <c r="I16" s="12">
        <f>D16-H16</f>
        <v>8000</v>
      </c>
      <c r="J16" s="12">
        <f>I16</f>
        <v>8000</v>
      </c>
      <c r="K16" s="44" t="s">
        <v>74</v>
      </c>
      <c r="L16" s="16"/>
      <c r="M16" s="16"/>
    </row>
    <row r="17" spans="1:13" s="15" customFormat="1" ht="17.100000000000001" customHeight="1">
      <c r="A17" s="10" t="s">
        <v>2</v>
      </c>
      <c r="B17" s="21">
        <f>SUM(B13:B16)</f>
        <v>14000</v>
      </c>
      <c r="C17" s="21"/>
      <c r="D17" s="21">
        <f>SUM(D13:D16)</f>
        <v>1260000</v>
      </c>
      <c r="E17" s="64" t="s">
        <v>2</v>
      </c>
      <c r="F17" s="63"/>
      <c r="G17" s="21"/>
      <c r="H17" s="8">
        <f>SUM(H13:H16)</f>
        <v>1232000</v>
      </c>
      <c r="I17" s="8">
        <f>SUM(I13:I16)</f>
        <v>28000</v>
      </c>
      <c r="J17" s="8">
        <f>SUM(J13:J16)</f>
        <v>28000</v>
      </c>
      <c r="K17" s="7"/>
      <c r="L17" s="16"/>
      <c r="M17" s="16"/>
    </row>
    <row r="18" spans="1:13" s="15" customFormat="1" ht="17.100000000000001" customHeight="1">
      <c r="A18" s="20" t="s">
        <v>4</v>
      </c>
      <c r="B18" s="18">
        <v>16000</v>
      </c>
      <c r="C18" s="18">
        <v>9</v>
      </c>
      <c r="D18" s="18">
        <f>B18*C18</f>
        <v>144000</v>
      </c>
      <c r="E18" s="79" t="s">
        <v>3</v>
      </c>
      <c r="F18" s="79"/>
      <c r="G18" s="19" t="s">
        <v>75</v>
      </c>
      <c r="H18" s="18">
        <f>6000*9</f>
        <v>54000</v>
      </c>
      <c r="I18" s="18"/>
      <c r="J18" s="18"/>
      <c r="K18" s="17"/>
      <c r="L18" s="16"/>
      <c r="M18" s="16"/>
    </row>
    <row r="19" spans="1:13" s="6" customFormat="1" ht="17.100000000000001" customHeight="1">
      <c r="A19" s="14"/>
      <c r="B19" s="12"/>
      <c r="C19" s="12"/>
      <c r="D19" s="12"/>
      <c r="E19" s="80" t="s">
        <v>17</v>
      </c>
      <c r="F19" s="80"/>
      <c r="G19" s="13" t="s">
        <v>21</v>
      </c>
      <c r="H19" s="12">
        <f>10000*9</f>
        <v>90000</v>
      </c>
      <c r="I19" s="12"/>
      <c r="J19" s="12"/>
      <c r="K19" s="11"/>
      <c r="L19" s="5"/>
      <c r="M19" s="5"/>
    </row>
    <row r="20" spans="1:13" s="4" customFormat="1" ht="17.100000000000001" customHeight="1">
      <c r="A20" s="10" t="s">
        <v>2</v>
      </c>
      <c r="B20" s="9">
        <f>SUM(B18:B19)</f>
        <v>16000</v>
      </c>
      <c r="C20" s="8"/>
      <c r="D20" s="8">
        <f>SUM(D18:D19)</f>
        <v>144000</v>
      </c>
      <c r="E20" s="64" t="s">
        <v>2</v>
      </c>
      <c r="F20" s="63"/>
      <c r="G20" s="9"/>
      <c r="H20" s="8">
        <f>SUM(H18:H19)</f>
        <v>144000</v>
      </c>
      <c r="I20" s="8">
        <v>0</v>
      </c>
      <c r="J20" s="8">
        <v>0</v>
      </c>
      <c r="K20" s="7"/>
      <c r="L20" s="5"/>
      <c r="M20" s="5"/>
    </row>
    <row r="21" spans="1:13" s="4" customFormat="1" ht="17.100000000000001" customHeight="1">
      <c r="A21" s="62" t="s">
        <v>1</v>
      </c>
      <c r="B21" s="63"/>
      <c r="C21" s="8"/>
      <c r="D21" s="8">
        <f>D17+D20</f>
        <v>1404000</v>
      </c>
      <c r="E21" s="64" t="s">
        <v>0</v>
      </c>
      <c r="F21" s="65"/>
      <c r="G21" s="63"/>
      <c r="H21" s="8">
        <f>H17+H20</f>
        <v>1376000</v>
      </c>
      <c r="I21" s="8">
        <f>I17</f>
        <v>28000</v>
      </c>
      <c r="J21" s="8">
        <f>J17</f>
        <v>28000</v>
      </c>
      <c r="K21" s="7"/>
      <c r="L21" s="5"/>
      <c r="M21" s="5"/>
    </row>
    <row r="22" spans="1:13" s="4" customFormat="1" ht="17.100000000000001" customHeight="1">
      <c r="A22" s="4" t="s">
        <v>18</v>
      </c>
      <c r="D22" s="6"/>
      <c r="I22" s="6"/>
      <c r="J22" s="6"/>
      <c r="L22" s="5"/>
      <c r="M22" s="5"/>
    </row>
    <row r="23" spans="1:13" ht="18.75" customHeight="1">
      <c r="A23" s="4" t="s">
        <v>19</v>
      </c>
      <c r="G23" s="4"/>
    </row>
    <row r="24" spans="1:13" ht="18.75" customHeight="1">
      <c r="E24" s="4"/>
    </row>
  </sheetData>
  <mergeCells count="15">
    <mergeCell ref="A21:B21"/>
    <mergeCell ref="E21:G21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7:F17"/>
    <mergeCell ref="E18:F18"/>
    <mergeCell ref="E19:F19"/>
    <mergeCell ref="E20:F20"/>
  </mergeCells>
  <phoneticPr fontId="3" type="noConversion"/>
  <printOptions horizontalCentered="1"/>
  <pageMargins left="0.62992125984251968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zoomScaleNormal="100" workbookViewId="0">
      <selection activeCell="K17" sqref="K17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66" t="s">
        <v>63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77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65</v>
      </c>
      <c r="I4" s="31"/>
      <c r="J4" s="31"/>
      <c r="L4" s="30"/>
      <c r="M4" s="30"/>
    </row>
    <row r="5" spans="1:13" s="29" customFormat="1" ht="17.100000000000001" customHeight="1">
      <c r="A5" s="32" t="s">
        <v>78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62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67" t="s">
        <v>15</v>
      </c>
      <c r="B11" s="69" t="s">
        <v>14</v>
      </c>
      <c r="C11" s="69"/>
      <c r="D11" s="69"/>
      <c r="E11" s="70" t="s">
        <v>13</v>
      </c>
      <c r="F11" s="70"/>
      <c r="G11" s="70"/>
      <c r="H11" s="70"/>
      <c r="I11" s="71" t="s">
        <v>12</v>
      </c>
      <c r="J11" s="71" t="s">
        <v>11</v>
      </c>
      <c r="K11" s="73" t="s">
        <v>10</v>
      </c>
      <c r="L11" s="5"/>
      <c r="M11" s="5"/>
    </row>
    <row r="12" spans="1:13" s="26" customFormat="1" ht="17.100000000000001" customHeight="1">
      <c r="A12" s="68"/>
      <c r="B12" s="28" t="s">
        <v>9</v>
      </c>
      <c r="C12" s="27" t="s">
        <v>8</v>
      </c>
      <c r="D12" s="38" t="s">
        <v>24</v>
      </c>
      <c r="E12" s="75" t="s">
        <v>7</v>
      </c>
      <c r="F12" s="76"/>
      <c r="G12" s="27" t="s">
        <v>6</v>
      </c>
      <c r="H12" s="27" t="s">
        <v>5</v>
      </c>
      <c r="I12" s="72"/>
      <c r="J12" s="72"/>
      <c r="K12" s="74"/>
      <c r="L12" s="5"/>
      <c r="M12" s="5"/>
    </row>
    <row r="13" spans="1:13" s="15" customFormat="1" ht="17.100000000000001" customHeight="1">
      <c r="A13" s="39" t="s">
        <v>23</v>
      </c>
      <c r="B13" s="18">
        <v>4440</v>
      </c>
      <c r="C13" s="18">
        <v>81</v>
      </c>
      <c r="D13" s="18">
        <f>B13*C13</f>
        <v>359640</v>
      </c>
      <c r="E13" s="77" t="s">
        <v>23</v>
      </c>
      <c r="F13" s="78"/>
      <c r="G13" s="19" t="s">
        <v>80</v>
      </c>
      <c r="H13" s="25">
        <f>4440*73</f>
        <v>324120</v>
      </c>
      <c r="I13" s="18">
        <f>D13-H13</f>
        <v>35520</v>
      </c>
      <c r="J13" s="18">
        <f>I13</f>
        <v>35520</v>
      </c>
      <c r="K13" s="24" t="s">
        <v>84</v>
      </c>
      <c r="L13" s="16"/>
      <c r="M13" s="16"/>
    </row>
    <row r="14" spans="1:13" s="15" customFormat="1" ht="17.100000000000001" customHeight="1">
      <c r="A14" s="45" t="s">
        <v>52</v>
      </c>
      <c r="B14" s="40">
        <v>1000</v>
      </c>
      <c r="C14" s="40">
        <v>81</v>
      </c>
      <c r="D14" s="40">
        <f>B14*C14</f>
        <v>81000</v>
      </c>
      <c r="E14" s="23" t="s">
        <v>52</v>
      </c>
      <c r="F14" s="22"/>
      <c r="G14" s="42" t="s">
        <v>81</v>
      </c>
      <c r="H14" s="40">
        <f>1000*73</f>
        <v>73000</v>
      </c>
      <c r="I14" s="12">
        <f t="shared" ref="I14:I15" si="0">D14-H14</f>
        <v>8000</v>
      </c>
      <c r="J14" s="12">
        <f t="shared" ref="J14:J15" si="1">I14</f>
        <v>8000</v>
      </c>
      <c r="K14" s="44" t="s">
        <v>85</v>
      </c>
      <c r="L14" s="16"/>
      <c r="M14" s="16"/>
    </row>
    <row r="15" spans="1:13" s="15" customFormat="1" ht="17.100000000000001" customHeight="1">
      <c r="A15" s="45" t="s">
        <v>46</v>
      </c>
      <c r="B15" s="40">
        <v>3000</v>
      </c>
      <c r="C15" s="40">
        <v>81</v>
      </c>
      <c r="D15" s="40">
        <f>B15*C15</f>
        <v>243000</v>
      </c>
      <c r="E15" s="23" t="s">
        <v>46</v>
      </c>
      <c r="F15" s="22"/>
      <c r="G15" s="42" t="s">
        <v>82</v>
      </c>
      <c r="H15" s="40">
        <f>3000*73</f>
        <v>219000</v>
      </c>
      <c r="I15" s="12">
        <f t="shared" si="0"/>
        <v>24000</v>
      </c>
      <c r="J15" s="12">
        <f t="shared" si="1"/>
        <v>24000</v>
      </c>
      <c r="K15" s="44" t="s">
        <v>86</v>
      </c>
      <c r="L15" s="16"/>
      <c r="M15" s="16"/>
    </row>
    <row r="16" spans="1:13" s="15" customFormat="1" ht="17.100000000000001" customHeight="1">
      <c r="A16" s="41" t="s">
        <v>66</v>
      </c>
      <c r="B16" s="40">
        <v>4000</v>
      </c>
      <c r="C16" s="40">
        <v>81</v>
      </c>
      <c r="D16" s="40">
        <f>B16*C16</f>
        <v>324000</v>
      </c>
      <c r="E16" s="23" t="s">
        <v>66</v>
      </c>
      <c r="F16" s="22"/>
      <c r="G16" s="42" t="s">
        <v>83</v>
      </c>
      <c r="H16" s="43">
        <f>4000*73</f>
        <v>292000</v>
      </c>
      <c r="I16" s="12">
        <f>D16-H16</f>
        <v>32000</v>
      </c>
      <c r="J16" s="12">
        <f>I16</f>
        <v>32000</v>
      </c>
      <c r="K16" s="44" t="s">
        <v>87</v>
      </c>
      <c r="L16" s="16"/>
      <c r="M16" s="16"/>
    </row>
    <row r="17" spans="1:13" s="15" customFormat="1" ht="17.100000000000001" customHeight="1">
      <c r="A17" s="10" t="s">
        <v>2</v>
      </c>
      <c r="B17" s="21">
        <f>SUM(B13:B16)</f>
        <v>12440</v>
      </c>
      <c r="C17" s="21"/>
      <c r="D17" s="21">
        <f>SUM(D13:D16)</f>
        <v>1007640</v>
      </c>
      <c r="E17" s="64" t="s">
        <v>2</v>
      </c>
      <c r="F17" s="63"/>
      <c r="G17" s="21"/>
      <c r="H17" s="8">
        <f>SUM(H13:H16)</f>
        <v>908120</v>
      </c>
      <c r="I17" s="8">
        <f>SUM(I13:I16)</f>
        <v>99520</v>
      </c>
      <c r="J17" s="8">
        <f>SUM(J13:J16)</f>
        <v>99520</v>
      </c>
      <c r="K17" s="7"/>
      <c r="L17" s="16"/>
      <c r="M17" s="16"/>
    </row>
    <row r="18" spans="1:13" s="15" customFormat="1" ht="17.100000000000001" customHeight="1">
      <c r="A18" s="20" t="s">
        <v>4</v>
      </c>
      <c r="B18" s="18">
        <v>14440</v>
      </c>
      <c r="C18" s="18">
        <v>9</v>
      </c>
      <c r="D18" s="18">
        <f>B18*C18</f>
        <v>129960</v>
      </c>
      <c r="E18" s="79" t="s">
        <v>3</v>
      </c>
      <c r="F18" s="79"/>
      <c r="G18" s="19" t="s">
        <v>79</v>
      </c>
      <c r="H18" s="18">
        <f>4440*9</f>
        <v>39960</v>
      </c>
      <c r="I18" s="18"/>
      <c r="J18" s="18"/>
      <c r="K18" s="17"/>
      <c r="L18" s="16"/>
      <c r="M18" s="16"/>
    </row>
    <row r="19" spans="1:13" s="6" customFormat="1" ht="17.100000000000001" customHeight="1">
      <c r="A19" s="14"/>
      <c r="B19" s="12"/>
      <c r="C19" s="12"/>
      <c r="D19" s="12"/>
      <c r="E19" s="80" t="s">
        <v>17</v>
      </c>
      <c r="F19" s="80"/>
      <c r="G19" s="13" t="s">
        <v>21</v>
      </c>
      <c r="H19" s="12">
        <f>10000*9</f>
        <v>90000</v>
      </c>
      <c r="I19" s="12"/>
      <c r="J19" s="12"/>
      <c r="K19" s="11"/>
      <c r="L19" s="5"/>
      <c r="M19" s="5"/>
    </row>
    <row r="20" spans="1:13" s="4" customFormat="1" ht="17.100000000000001" customHeight="1">
      <c r="A20" s="10" t="s">
        <v>2</v>
      </c>
      <c r="B20" s="9">
        <f>SUM(B18:B19)</f>
        <v>14440</v>
      </c>
      <c r="C20" s="8"/>
      <c r="D20" s="8">
        <f>SUM(D18:D19)</f>
        <v>129960</v>
      </c>
      <c r="E20" s="64" t="s">
        <v>2</v>
      </c>
      <c r="F20" s="63"/>
      <c r="G20" s="9"/>
      <c r="H20" s="8">
        <f>SUM(H18:H19)</f>
        <v>129960</v>
      </c>
      <c r="I20" s="8">
        <v>0</v>
      </c>
      <c r="J20" s="8">
        <v>0</v>
      </c>
      <c r="K20" s="7"/>
      <c r="L20" s="5"/>
      <c r="M20" s="5"/>
    </row>
    <row r="21" spans="1:13" s="4" customFormat="1" ht="17.100000000000001" customHeight="1">
      <c r="A21" s="62" t="s">
        <v>1</v>
      </c>
      <c r="B21" s="63"/>
      <c r="C21" s="8"/>
      <c r="D21" s="8">
        <f>D17+D20</f>
        <v>1137600</v>
      </c>
      <c r="E21" s="64" t="s">
        <v>0</v>
      </c>
      <c r="F21" s="65"/>
      <c r="G21" s="63"/>
      <c r="H21" s="8">
        <f>H17+H20</f>
        <v>1038080</v>
      </c>
      <c r="I21" s="8">
        <f>I17</f>
        <v>99520</v>
      </c>
      <c r="J21" s="8">
        <f>J17</f>
        <v>99520</v>
      </c>
      <c r="K21" s="7"/>
      <c r="L21" s="5"/>
      <c r="M21" s="5"/>
    </row>
    <row r="22" spans="1:13" s="4" customFormat="1" ht="17.100000000000001" customHeight="1">
      <c r="A22" s="4" t="s">
        <v>18</v>
      </c>
      <c r="D22" s="6"/>
      <c r="I22" s="6"/>
      <c r="J22" s="6"/>
      <c r="L22" s="5"/>
      <c r="M22" s="5"/>
    </row>
    <row r="23" spans="1:13" ht="18.75" customHeight="1">
      <c r="A23" s="4" t="s">
        <v>19</v>
      </c>
      <c r="G23" s="4"/>
    </row>
    <row r="24" spans="1:13" ht="18.75" customHeight="1">
      <c r="E24" s="4"/>
    </row>
  </sheetData>
  <mergeCells count="15">
    <mergeCell ref="A21:B21"/>
    <mergeCell ref="E21:G21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7:F17"/>
    <mergeCell ref="E18:F18"/>
    <mergeCell ref="E19:F19"/>
    <mergeCell ref="E20:F20"/>
  </mergeCells>
  <phoneticPr fontId="3" type="noConversion"/>
  <printOptions horizontalCentered="1"/>
  <pageMargins left="0.62992125984251968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zoomScaleNormal="100" workbookViewId="0">
      <selection sqref="A1:K1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66" t="s">
        <v>90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88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89</v>
      </c>
      <c r="I4" s="31"/>
      <c r="J4" s="31"/>
      <c r="L4" s="30"/>
      <c r="M4" s="30"/>
    </row>
    <row r="5" spans="1:13" s="29" customFormat="1" ht="17.100000000000001" customHeight="1">
      <c r="A5" s="32" t="s">
        <v>45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27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67" t="s">
        <v>15</v>
      </c>
      <c r="B11" s="69" t="s">
        <v>14</v>
      </c>
      <c r="C11" s="69"/>
      <c r="D11" s="69"/>
      <c r="E11" s="70" t="s">
        <v>13</v>
      </c>
      <c r="F11" s="70"/>
      <c r="G11" s="70"/>
      <c r="H11" s="70"/>
      <c r="I11" s="71" t="s">
        <v>12</v>
      </c>
      <c r="J11" s="71" t="s">
        <v>11</v>
      </c>
      <c r="K11" s="73" t="s">
        <v>10</v>
      </c>
      <c r="L11" s="5"/>
      <c r="M11" s="5"/>
    </row>
    <row r="12" spans="1:13" s="26" customFormat="1" ht="17.100000000000001" customHeight="1">
      <c r="A12" s="68"/>
      <c r="B12" s="28" t="s">
        <v>9</v>
      </c>
      <c r="C12" s="27" t="s">
        <v>8</v>
      </c>
      <c r="D12" s="38" t="s">
        <v>24</v>
      </c>
      <c r="E12" s="75" t="s">
        <v>7</v>
      </c>
      <c r="F12" s="76"/>
      <c r="G12" s="27" t="s">
        <v>6</v>
      </c>
      <c r="H12" s="27" t="s">
        <v>5</v>
      </c>
      <c r="I12" s="72"/>
      <c r="J12" s="72"/>
      <c r="K12" s="74"/>
      <c r="L12" s="5"/>
      <c r="M12" s="5"/>
    </row>
    <row r="13" spans="1:13" s="15" customFormat="1" ht="17.100000000000001" customHeight="1">
      <c r="A13" s="39" t="s">
        <v>23</v>
      </c>
      <c r="B13" s="18">
        <v>7500</v>
      </c>
      <c r="C13" s="18">
        <v>83</v>
      </c>
      <c r="D13" s="18">
        <f>B13*C13</f>
        <v>622500</v>
      </c>
      <c r="E13" s="77" t="s">
        <v>23</v>
      </c>
      <c r="F13" s="78"/>
      <c r="G13" s="19" t="s">
        <v>91</v>
      </c>
      <c r="H13" s="25">
        <f>7500*83</f>
        <v>622500</v>
      </c>
      <c r="I13" s="18">
        <f>D13-H13</f>
        <v>0</v>
      </c>
      <c r="J13" s="18">
        <f>I13</f>
        <v>0</v>
      </c>
      <c r="K13" s="24" t="s">
        <v>94</v>
      </c>
      <c r="L13" s="16"/>
      <c r="M13" s="16"/>
    </row>
    <row r="14" spans="1:13" s="15" customFormat="1" ht="17.100000000000001" customHeight="1">
      <c r="A14" s="45" t="s">
        <v>46</v>
      </c>
      <c r="B14" s="40">
        <v>7200</v>
      </c>
      <c r="C14" s="40">
        <v>83</v>
      </c>
      <c r="D14" s="40">
        <f>B14*C14</f>
        <v>597600</v>
      </c>
      <c r="E14" s="23" t="s">
        <v>46</v>
      </c>
      <c r="F14" s="22"/>
      <c r="G14" s="42" t="s">
        <v>92</v>
      </c>
      <c r="H14" s="40">
        <f>7200*83</f>
        <v>597600</v>
      </c>
      <c r="I14" s="12">
        <f t="shared" ref="I14" si="0">D14-H14</f>
        <v>0</v>
      </c>
      <c r="J14" s="12">
        <f t="shared" ref="J14" si="1">I14</f>
        <v>0</v>
      </c>
      <c r="K14" s="44"/>
      <c r="L14" s="16"/>
      <c r="M14" s="16"/>
    </row>
    <row r="15" spans="1:13" s="15" customFormat="1" ht="17.100000000000001" customHeight="1">
      <c r="A15" s="41" t="s">
        <v>66</v>
      </c>
      <c r="B15" s="40">
        <v>5000</v>
      </c>
      <c r="C15" s="40">
        <v>83</v>
      </c>
      <c r="D15" s="40">
        <f>B15*C15</f>
        <v>415000</v>
      </c>
      <c r="E15" s="23" t="s">
        <v>66</v>
      </c>
      <c r="F15" s="22"/>
      <c r="G15" s="42" t="s">
        <v>47</v>
      </c>
      <c r="H15" s="43">
        <f>5000*83</f>
        <v>415000</v>
      </c>
      <c r="I15" s="12">
        <f>D15-H15</f>
        <v>0</v>
      </c>
      <c r="J15" s="12">
        <f>I15</f>
        <v>0</v>
      </c>
      <c r="K15" s="44"/>
      <c r="L15" s="16"/>
      <c r="M15" s="16"/>
    </row>
    <row r="16" spans="1:13" s="15" customFormat="1" ht="17.100000000000001" customHeight="1">
      <c r="A16" s="10" t="s">
        <v>2</v>
      </c>
      <c r="B16" s="21">
        <f>SUM(B13:B15)</f>
        <v>19700</v>
      </c>
      <c r="C16" s="21"/>
      <c r="D16" s="21">
        <f>SUM(D13:D15)</f>
        <v>1635100</v>
      </c>
      <c r="E16" s="64" t="s">
        <v>2</v>
      </c>
      <c r="F16" s="63"/>
      <c r="G16" s="21"/>
      <c r="H16" s="8">
        <f>SUM(H13:H15)</f>
        <v>1635100</v>
      </c>
      <c r="I16" s="8">
        <f>SUM(I13:I15)</f>
        <v>0</v>
      </c>
      <c r="J16" s="8">
        <f>SUM(J13:J15)</f>
        <v>0</v>
      </c>
      <c r="K16" s="7"/>
      <c r="L16" s="16"/>
      <c r="M16" s="16"/>
    </row>
    <row r="17" spans="1:13" s="15" customFormat="1" ht="17.100000000000001" customHeight="1">
      <c r="A17" s="20" t="s">
        <v>4</v>
      </c>
      <c r="B17" s="18">
        <v>24160</v>
      </c>
      <c r="C17" s="18">
        <v>9</v>
      </c>
      <c r="D17" s="18">
        <f>B17*C17</f>
        <v>217440</v>
      </c>
      <c r="E17" s="79" t="s">
        <v>3</v>
      </c>
      <c r="F17" s="79"/>
      <c r="G17" s="19" t="s">
        <v>93</v>
      </c>
      <c r="H17" s="18">
        <f>7500*9</f>
        <v>67500</v>
      </c>
      <c r="I17" s="18"/>
      <c r="J17" s="18"/>
      <c r="K17" s="17"/>
      <c r="L17" s="16"/>
      <c r="M17" s="16"/>
    </row>
    <row r="18" spans="1:13" s="15" customFormat="1" ht="17.100000000000001" customHeight="1">
      <c r="A18" s="14"/>
      <c r="B18" s="12"/>
      <c r="C18" s="12"/>
      <c r="D18" s="12"/>
      <c r="E18" s="81" t="s">
        <v>28</v>
      </c>
      <c r="F18" s="82"/>
      <c r="G18" s="13" t="s">
        <v>36</v>
      </c>
      <c r="H18" s="12">
        <f>6660*9</f>
        <v>59940</v>
      </c>
      <c r="I18" s="12"/>
      <c r="J18" s="12"/>
      <c r="K18" s="11"/>
      <c r="L18" s="16"/>
      <c r="M18" s="16"/>
    </row>
    <row r="19" spans="1:13" s="6" customFormat="1" ht="17.100000000000001" customHeight="1">
      <c r="A19" s="14"/>
      <c r="B19" s="12"/>
      <c r="C19" s="12"/>
      <c r="D19" s="12"/>
      <c r="E19" s="80" t="s">
        <v>17</v>
      </c>
      <c r="F19" s="80"/>
      <c r="G19" s="13" t="s">
        <v>21</v>
      </c>
      <c r="H19" s="12">
        <f>10000*9</f>
        <v>90000</v>
      </c>
      <c r="I19" s="12"/>
      <c r="J19" s="12"/>
      <c r="K19" s="11"/>
      <c r="L19" s="5"/>
      <c r="M19" s="5"/>
    </row>
    <row r="20" spans="1:13" s="4" customFormat="1" ht="17.100000000000001" customHeight="1">
      <c r="A20" s="10" t="s">
        <v>2</v>
      </c>
      <c r="B20" s="9">
        <f>SUM(B17:B19)</f>
        <v>24160</v>
      </c>
      <c r="C20" s="8"/>
      <c r="D20" s="8">
        <f>SUM(D17:D19)</f>
        <v>217440</v>
      </c>
      <c r="E20" s="64" t="s">
        <v>2</v>
      </c>
      <c r="F20" s="63"/>
      <c r="G20" s="9"/>
      <c r="H20" s="8">
        <f>SUM(H17:H19)</f>
        <v>217440</v>
      </c>
      <c r="I20" s="8">
        <v>0</v>
      </c>
      <c r="J20" s="8">
        <v>0</v>
      </c>
      <c r="K20" s="7"/>
      <c r="L20" s="5"/>
      <c r="M20" s="5"/>
    </row>
    <row r="21" spans="1:13" s="4" customFormat="1" ht="17.100000000000001" customHeight="1">
      <c r="A21" s="62" t="s">
        <v>1</v>
      </c>
      <c r="B21" s="63"/>
      <c r="C21" s="8"/>
      <c r="D21" s="8">
        <f>D16+D20</f>
        <v>1852540</v>
      </c>
      <c r="E21" s="64" t="s">
        <v>0</v>
      </c>
      <c r="F21" s="65"/>
      <c r="G21" s="63"/>
      <c r="H21" s="8">
        <f>H16+H20</f>
        <v>1852540</v>
      </c>
      <c r="I21" s="8">
        <f>I16</f>
        <v>0</v>
      </c>
      <c r="J21" s="8">
        <f>J16</f>
        <v>0</v>
      </c>
      <c r="K21" s="7"/>
      <c r="L21" s="5"/>
      <c r="M21" s="5"/>
    </row>
    <row r="22" spans="1:13" s="4" customFormat="1" ht="17.100000000000001" customHeight="1">
      <c r="A22" s="4" t="s">
        <v>18</v>
      </c>
      <c r="D22" s="6"/>
      <c r="I22" s="6"/>
      <c r="J22" s="6"/>
      <c r="L22" s="5"/>
      <c r="M22" s="5"/>
    </row>
    <row r="23" spans="1:13" ht="18.75" customHeight="1">
      <c r="A23" s="4" t="s">
        <v>19</v>
      </c>
      <c r="G23" s="4"/>
    </row>
    <row r="24" spans="1:13" ht="18.75" customHeight="1">
      <c r="E24" s="4"/>
    </row>
  </sheetData>
  <mergeCells count="16">
    <mergeCell ref="A21:B21"/>
    <mergeCell ref="E21:G21"/>
    <mergeCell ref="E18:F18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6:F16"/>
    <mergeCell ref="E17:F17"/>
    <mergeCell ref="E19:F19"/>
    <mergeCell ref="E20:F20"/>
  </mergeCells>
  <phoneticPr fontId="3" type="noConversion"/>
  <printOptions horizontalCentered="1"/>
  <pageMargins left="0.43307086614173229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showGridLines="0" zoomScaleNormal="100" workbookViewId="0">
      <selection activeCell="G20" sqref="G20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66" t="s">
        <v>90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95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96</v>
      </c>
      <c r="I4" s="31"/>
      <c r="J4" s="31"/>
      <c r="L4" s="30"/>
      <c r="M4" s="30"/>
    </row>
    <row r="5" spans="1:13" s="29" customFormat="1" ht="17.100000000000001" customHeight="1">
      <c r="A5" s="32" t="s">
        <v>97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62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67" t="s">
        <v>15</v>
      </c>
      <c r="B11" s="69" t="s">
        <v>14</v>
      </c>
      <c r="C11" s="69"/>
      <c r="D11" s="69"/>
      <c r="E11" s="70" t="s">
        <v>13</v>
      </c>
      <c r="F11" s="70"/>
      <c r="G11" s="70"/>
      <c r="H11" s="70"/>
      <c r="I11" s="71" t="s">
        <v>12</v>
      </c>
      <c r="J11" s="71" t="s">
        <v>11</v>
      </c>
      <c r="K11" s="73" t="s">
        <v>10</v>
      </c>
      <c r="L11" s="5"/>
      <c r="M11" s="5"/>
    </row>
    <row r="12" spans="1:13" s="26" customFormat="1" ht="17.100000000000001" customHeight="1">
      <c r="A12" s="68"/>
      <c r="B12" s="28" t="s">
        <v>9</v>
      </c>
      <c r="C12" s="27" t="s">
        <v>8</v>
      </c>
      <c r="D12" s="38" t="s">
        <v>24</v>
      </c>
      <c r="E12" s="75" t="s">
        <v>7</v>
      </c>
      <c r="F12" s="76"/>
      <c r="G12" s="27" t="s">
        <v>6</v>
      </c>
      <c r="H12" s="27" t="s">
        <v>5</v>
      </c>
      <c r="I12" s="72"/>
      <c r="J12" s="72"/>
      <c r="K12" s="74"/>
      <c r="L12" s="5"/>
      <c r="M12" s="5"/>
    </row>
    <row r="13" spans="1:13" s="15" customFormat="1" ht="17.100000000000001" customHeight="1">
      <c r="A13" s="39" t="s">
        <v>23</v>
      </c>
      <c r="B13" s="18">
        <v>5550</v>
      </c>
      <c r="C13" s="18">
        <v>76</v>
      </c>
      <c r="D13" s="18">
        <f>B13*C13</f>
        <v>421800</v>
      </c>
      <c r="E13" s="77" t="s">
        <v>23</v>
      </c>
      <c r="F13" s="78"/>
      <c r="G13" s="19" t="s">
        <v>100</v>
      </c>
      <c r="H13" s="25">
        <f>5550*76</f>
        <v>421800</v>
      </c>
      <c r="I13" s="18">
        <f>D13-H13</f>
        <v>0</v>
      </c>
      <c r="J13" s="18">
        <f>I13</f>
        <v>0</v>
      </c>
      <c r="K13" s="24" t="s">
        <v>94</v>
      </c>
      <c r="L13" s="16"/>
      <c r="M13" s="16"/>
    </row>
    <row r="14" spans="1:13" s="15" customFormat="1" ht="17.100000000000001" customHeight="1">
      <c r="A14" s="45" t="s">
        <v>99</v>
      </c>
      <c r="B14" s="40">
        <v>6500</v>
      </c>
      <c r="C14" s="40">
        <v>16</v>
      </c>
      <c r="D14" s="12">
        <f>B14*C14</f>
        <v>104000</v>
      </c>
      <c r="E14" s="23" t="s">
        <v>99</v>
      </c>
      <c r="F14" s="22"/>
      <c r="G14" s="42" t="s">
        <v>101</v>
      </c>
      <c r="H14" s="40">
        <f>6500*16</f>
        <v>104000</v>
      </c>
      <c r="I14" s="12"/>
      <c r="J14" s="12"/>
      <c r="K14" s="44" t="s">
        <v>104</v>
      </c>
      <c r="L14" s="16"/>
      <c r="M14" s="16"/>
    </row>
    <row r="15" spans="1:13" s="15" customFormat="1" ht="17.100000000000001" customHeight="1">
      <c r="A15" s="45" t="s">
        <v>98</v>
      </c>
      <c r="B15" s="40">
        <v>7200</v>
      </c>
      <c r="C15" s="40">
        <v>60</v>
      </c>
      <c r="D15" s="40">
        <f>B15*C15</f>
        <v>432000</v>
      </c>
      <c r="E15" s="23" t="s">
        <v>98</v>
      </c>
      <c r="F15" s="22"/>
      <c r="G15" s="42" t="s">
        <v>102</v>
      </c>
      <c r="H15" s="40">
        <f>7200*60</f>
        <v>432000</v>
      </c>
      <c r="I15" s="12">
        <f t="shared" ref="I15" si="0">D15-H15</f>
        <v>0</v>
      </c>
      <c r="J15" s="12">
        <f t="shared" ref="J15" si="1">I15</f>
        <v>0</v>
      </c>
      <c r="K15" s="44" t="s">
        <v>105</v>
      </c>
      <c r="L15" s="16"/>
      <c r="M15" s="16"/>
    </row>
    <row r="16" spans="1:13" s="15" customFormat="1" ht="17.100000000000001" customHeight="1">
      <c r="A16" s="41" t="s">
        <v>66</v>
      </c>
      <c r="B16" s="40">
        <v>5000</v>
      </c>
      <c r="C16" s="40">
        <v>76</v>
      </c>
      <c r="D16" s="40">
        <f>B16*C16</f>
        <v>380000</v>
      </c>
      <c r="E16" s="23" t="s">
        <v>66</v>
      </c>
      <c r="F16" s="22"/>
      <c r="G16" s="42" t="s">
        <v>103</v>
      </c>
      <c r="H16" s="43">
        <f>5000*76</f>
        <v>380000</v>
      </c>
      <c r="I16" s="12">
        <f>D16-H16</f>
        <v>0</v>
      </c>
      <c r="J16" s="12">
        <f>I16</f>
        <v>0</v>
      </c>
      <c r="K16" s="46"/>
      <c r="L16" s="16"/>
      <c r="M16" s="16"/>
    </row>
    <row r="17" spans="1:13" s="15" customFormat="1" ht="17.100000000000001" customHeight="1">
      <c r="A17" s="10" t="s">
        <v>2</v>
      </c>
      <c r="B17" s="21">
        <f>SUM(B13:B16)</f>
        <v>24250</v>
      </c>
      <c r="C17" s="21"/>
      <c r="D17" s="21">
        <f>SUM(D13:D16)</f>
        <v>1337800</v>
      </c>
      <c r="E17" s="64" t="s">
        <v>2</v>
      </c>
      <c r="F17" s="63"/>
      <c r="G17" s="21"/>
      <c r="H17" s="8">
        <f>SUM(H13:H16)</f>
        <v>1337800</v>
      </c>
      <c r="I17" s="8">
        <f>SUM(I13:I16)</f>
        <v>0</v>
      </c>
      <c r="J17" s="8">
        <f>SUM(J13:J16)</f>
        <v>0</v>
      </c>
      <c r="K17" s="7"/>
      <c r="L17" s="16"/>
      <c r="M17" s="16"/>
    </row>
    <row r="18" spans="1:13" s="15" customFormat="1" ht="17.100000000000001" customHeight="1">
      <c r="A18" s="20" t="s">
        <v>4</v>
      </c>
      <c r="B18" s="18">
        <v>22210</v>
      </c>
      <c r="C18" s="18">
        <v>7</v>
      </c>
      <c r="D18" s="18">
        <f>B18*C18</f>
        <v>155470</v>
      </c>
      <c r="E18" s="79" t="s">
        <v>3</v>
      </c>
      <c r="F18" s="79"/>
      <c r="G18" s="19" t="s">
        <v>106</v>
      </c>
      <c r="H18" s="18">
        <f>5550*9</f>
        <v>49950</v>
      </c>
      <c r="I18" s="18"/>
      <c r="J18" s="18"/>
      <c r="K18" s="17"/>
      <c r="L18" s="16"/>
      <c r="M18" s="16"/>
    </row>
    <row r="19" spans="1:13" s="15" customFormat="1" ht="17.100000000000001" customHeight="1">
      <c r="A19" s="14"/>
      <c r="B19" s="12">
        <v>28710</v>
      </c>
      <c r="C19" s="12">
        <v>2</v>
      </c>
      <c r="D19" s="12">
        <f>B19*C19</f>
        <v>57420</v>
      </c>
      <c r="E19" s="23" t="s">
        <v>99</v>
      </c>
      <c r="F19" s="22"/>
      <c r="G19" s="13" t="s">
        <v>107</v>
      </c>
      <c r="H19" s="12">
        <f>6500*2</f>
        <v>13000</v>
      </c>
      <c r="I19" s="12"/>
      <c r="J19" s="12"/>
      <c r="K19" s="11"/>
      <c r="L19" s="16"/>
      <c r="M19" s="16"/>
    </row>
    <row r="20" spans="1:13" s="15" customFormat="1" ht="17.100000000000001" customHeight="1">
      <c r="A20" s="14"/>
      <c r="B20" s="12"/>
      <c r="C20" s="12"/>
      <c r="D20" s="12"/>
      <c r="E20" s="81" t="s">
        <v>28</v>
      </c>
      <c r="F20" s="82"/>
      <c r="G20" s="13" t="s">
        <v>36</v>
      </c>
      <c r="H20" s="12">
        <f>6660*9</f>
        <v>59940</v>
      </c>
      <c r="I20" s="12"/>
      <c r="J20" s="12"/>
      <c r="K20" s="11"/>
      <c r="L20" s="16"/>
      <c r="M20" s="16"/>
    </row>
    <row r="21" spans="1:13" s="6" customFormat="1" ht="17.100000000000001" customHeight="1">
      <c r="A21" s="14"/>
      <c r="B21" s="12"/>
      <c r="C21" s="12"/>
      <c r="D21" s="12"/>
      <c r="E21" s="80" t="s">
        <v>17</v>
      </c>
      <c r="F21" s="80"/>
      <c r="G21" s="13" t="s">
        <v>21</v>
      </c>
      <c r="H21" s="12">
        <f>10000*9</f>
        <v>90000</v>
      </c>
      <c r="I21" s="12"/>
      <c r="J21" s="12"/>
      <c r="K21" s="11"/>
      <c r="L21" s="5"/>
      <c r="M21" s="5"/>
    </row>
    <row r="22" spans="1:13" s="4" customFormat="1" ht="17.100000000000001" customHeight="1">
      <c r="A22" s="10" t="s">
        <v>2</v>
      </c>
      <c r="B22" s="9">
        <f>SUM(B18:B21)</f>
        <v>50920</v>
      </c>
      <c r="C22" s="8"/>
      <c r="D22" s="8">
        <f>SUM(D18:D21)</f>
        <v>212890</v>
      </c>
      <c r="E22" s="64" t="s">
        <v>2</v>
      </c>
      <c r="F22" s="63"/>
      <c r="G22" s="9"/>
      <c r="H22" s="8">
        <f>SUM(H18:H21)</f>
        <v>212890</v>
      </c>
      <c r="I22" s="8">
        <v>0</v>
      </c>
      <c r="J22" s="8">
        <v>0</v>
      </c>
      <c r="K22" s="7"/>
      <c r="L22" s="5"/>
      <c r="M22" s="5"/>
    </row>
    <row r="23" spans="1:13" s="4" customFormat="1" ht="17.100000000000001" customHeight="1">
      <c r="A23" s="62" t="s">
        <v>1</v>
      </c>
      <c r="B23" s="63"/>
      <c r="C23" s="8"/>
      <c r="D23" s="8">
        <f>D17+D22</f>
        <v>1550690</v>
      </c>
      <c r="E23" s="64" t="s">
        <v>0</v>
      </c>
      <c r="F23" s="65"/>
      <c r="G23" s="63"/>
      <c r="H23" s="8">
        <f>H17+H22</f>
        <v>1550690</v>
      </c>
      <c r="I23" s="8">
        <f>I17</f>
        <v>0</v>
      </c>
      <c r="J23" s="8">
        <f>J17</f>
        <v>0</v>
      </c>
      <c r="K23" s="7"/>
      <c r="L23" s="5"/>
      <c r="M23" s="5"/>
    </row>
    <row r="24" spans="1:13" s="4" customFormat="1" ht="17.100000000000001" customHeight="1">
      <c r="A24" s="4" t="s">
        <v>18</v>
      </c>
      <c r="D24" s="6"/>
      <c r="I24" s="6"/>
      <c r="J24" s="6"/>
      <c r="L24" s="5"/>
      <c r="M24" s="5"/>
    </row>
    <row r="25" spans="1:13" ht="18.75" customHeight="1">
      <c r="A25" s="4" t="s">
        <v>19</v>
      </c>
      <c r="G25" s="4"/>
    </row>
    <row r="26" spans="1:13" ht="18.75" customHeight="1">
      <c r="E26" s="4"/>
    </row>
  </sheetData>
  <mergeCells count="16">
    <mergeCell ref="A1:K1"/>
    <mergeCell ref="A11:A12"/>
    <mergeCell ref="B11:D11"/>
    <mergeCell ref="E11:H11"/>
    <mergeCell ref="I11:I12"/>
    <mergeCell ref="J11:J12"/>
    <mergeCell ref="K11:K12"/>
    <mergeCell ref="E12:F12"/>
    <mergeCell ref="A23:B23"/>
    <mergeCell ref="E23:G23"/>
    <mergeCell ref="E13:F13"/>
    <mergeCell ref="E17:F17"/>
    <mergeCell ref="E18:F18"/>
    <mergeCell ref="E20:F20"/>
    <mergeCell ref="E21:F21"/>
    <mergeCell ref="E22:F22"/>
  </mergeCells>
  <phoneticPr fontId="3" type="noConversion"/>
  <printOptions horizontalCentered="1"/>
  <pageMargins left="0.43307086614173229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showGridLines="0" tabSelected="1" zoomScaleNormal="100" workbookViewId="0">
      <selection activeCell="T6" sqref="T6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3.140625" style="1" customWidth="1"/>
    <col min="7" max="7" width="8.7109375" style="1" customWidth="1"/>
    <col min="8" max="8" width="3.42578125" style="1" customWidth="1"/>
    <col min="9" max="9" width="3.28515625" style="1" customWidth="1"/>
    <col min="10" max="10" width="4.85546875" style="1" customWidth="1"/>
    <col min="11" max="11" width="3" style="60" customWidth="1"/>
    <col min="12" max="12" width="3.7109375" style="1" customWidth="1"/>
    <col min="13" max="13" width="14.28515625" style="1" customWidth="1"/>
    <col min="14" max="14" width="10.28515625" style="3" customWidth="1"/>
    <col min="15" max="15" width="10.42578125" style="3" customWidth="1"/>
    <col min="16" max="16" width="26.85546875" style="1" customWidth="1"/>
    <col min="17" max="17" width="15.7109375" style="2" customWidth="1"/>
    <col min="18" max="18" width="9.42578125" style="2" customWidth="1"/>
    <col min="19" max="16384" width="9.140625" style="1"/>
  </cols>
  <sheetData>
    <row r="1" spans="1:18" ht="39" customHeight="1">
      <c r="A1" s="66" t="s">
        <v>111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18" s="35" customFormat="1" ht="17.100000000000001" customHeight="1">
      <c r="A2" s="35" t="s">
        <v>30</v>
      </c>
      <c r="K2" s="57"/>
      <c r="N2" s="37"/>
      <c r="O2" s="37"/>
      <c r="Q2" s="36"/>
      <c r="R2" s="36"/>
    </row>
    <row r="3" spans="1:18" s="29" customFormat="1" ht="17.100000000000001" customHeight="1">
      <c r="A3" s="32" t="s">
        <v>112</v>
      </c>
      <c r="K3" s="58"/>
      <c r="M3" s="34"/>
      <c r="N3" s="33"/>
      <c r="O3" s="33"/>
      <c r="Q3" s="30"/>
      <c r="R3" s="30"/>
    </row>
    <row r="4" spans="1:18" s="29" customFormat="1" ht="17.100000000000001" customHeight="1">
      <c r="A4" s="32" t="s">
        <v>108</v>
      </c>
      <c r="B4" s="32" t="s">
        <v>113</v>
      </c>
      <c r="K4" s="58"/>
      <c r="N4" s="31"/>
      <c r="O4" s="31"/>
      <c r="Q4" s="30"/>
      <c r="R4" s="30"/>
    </row>
    <row r="5" spans="1:18" s="29" customFormat="1" ht="17.100000000000001" customHeight="1">
      <c r="A5" s="32" t="s">
        <v>114</v>
      </c>
      <c r="K5" s="58"/>
      <c r="N5" s="31"/>
      <c r="O5" s="31"/>
      <c r="Q5" s="30"/>
      <c r="R5" s="30"/>
    </row>
    <row r="6" spans="1:18" s="29" customFormat="1" ht="17.100000000000001" customHeight="1">
      <c r="A6" s="32" t="s">
        <v>20</v>
      </c>
      <c r="K6" s="58"/>
      <c r="N6" s="31"/>
      <c r="O6" s="31"/>
      <c r="Q6" s="30"/>
      <c r="R6" s="30"/>
    </row>
    <row r="7" spans="1:18" s="29" customFormat="1" ht="17.100000000000001" customHeight="1">
      <c r="A7" s="32" t="s">
        <v>115</v>
      </c>
      <c r="K7" s="58"/>
      <c r="N7" s="31"/>
      <c r="O7" s="31"/>
      <c r="Q7" s="30"/>
      <c r="R7" s="30"/>
    </row>
    <row r="8" spans="1:18" s="29" customFormat="1" ht="17.100000000000001" customHeight="1">
      <c r="A8" s="32" t="s">
        <v>25</v>
      </c>
      <c r="K8" s="58"/>
      <c r="N8" s="31"/>
      <c r="O8" s="31"/>
      <c r="Q8" s="30"/>
      <c r="R8" s="30"/>
    </row>
    <row r="9" spans="1:18" s="29" customFormat="1" ht="17.100000000000001" customHeight="1">
      <c r="A9" s="32" t="s">
        <v>109</v>
      </c>
      <c r="K9" s="58"/>
      <c r="N9" s="31"/>
      <c r="O9" s="31"/>
      <c r="Q9" s="30"/>
      <c r="R9" s="30"/>
    </row>
    <row r="10" spans="1:18" s="29" customFormat="1" ht="17.100000000000001" customHeight="1">
      <c r="A10" s="32" t="s">
        <v>26</v>
      </c>
      <c r="K10" s="58"/>
      <c r="N10" s="31"/>
      <c r="O10" s="31"/>
      <c r="P10" s="30" t="s">
        <v>16</v>
      </c>
      <c r="Q10" s="30"/>
      <c r="R10" s="30"/>
    </row>
    <row r="11" spans="1:18" s="26" customFormat="1" ht="17.100000000000001" customHeight="1">
      <c r="A11" s="67" t="s">
        <v>15</v>
      </c>
      <c r="B11" s="69" t="s">
        <v>14</v>
      </c>
      <c r="C11" s="69"/>
      <c r="D11" s="69"/>
      <c r="E11" s="70" t="s">
        <v>13</v>
      </c>
      <c r="F11" s="70"/>
      <c r="G11" s="70"/>
      <c r="H11" s="70"/>
      <c r="I11" s="70"/>
      <c r="J11" s="70"/>
      <c r="K11" s="70"/>
      <c r="L11" s="70"/>
      <c r="M11" s="70"/>
      <c r="N11" s="71" t="s">
        <v>12</v>
      </c>
      <c r="O11" s="71" t="s">
        <v>11</v>
      </c>
      <c r="P11" s="73" t="s">
        <v>10</v>
      </c>
      <c r="Q11" s="5"/>
      <c r="R11" s="5"/>
    </row>
    <row r="12" spans="1:18" s="26" customFormat="1" ht="17.100000000000001" customHeight="1">
      <c r="A12" s="68"/>
      <c r="B12" s="28" t="s">
        <v>9</v>
      </c>
      <c r="C12" s="27" t="s">
        <v>8</v>
      </c>
      <c r="D12" s="38" t="s">
        <v>24</v>
      </c>
      <c r="E12" s="75" t="s">
        <v>7</v>
      </c>
      <c r="F12" s="76"/>
      <c r="G12" s="87" t="s">
        <v>6</v>
      </c>
      <c r="H12" s="88"/>
      <c r="I12" s="88"/>
      <c r="J12" s="88"/>
      <c r="K12" s="88"/>
      <c r="L12" s="89"/>
      <c r="M12" s="27" t="s">
        <v>5</v>
      </c>
      <c r="N12" s="72"/>
      <c r="O12" s="72"/>
      <c r="P12" s="74"/>
      <c r="Q12" s="5"/>
      <c r="R12" s="5"/>
    </row>
    <row r="13" spans="1:18" s="15" customFormat="1" ht="18" customHeight="1">
      <c r="A13" s="39" t="s">
        <v>23</v>
      </c>
      <c r="B13" s="61">
        <v>4090</v>
      </c>
      <c r="C13" s="53">
        <v>94</v>
      </c>
      <c r="D13" s="18">
        <f>B13*C13</f>
        <v>384460</v>
      </c>
      <c r="E13" s="77" t="s">
        <v>23</v>
      </c>
      <c r="F13" s="78"/>
      <c r="G13" s="92">
        <f>B13</f>
        <v>4090</v>
      </c>
      <c r="H13" s="93" t="s">
        <v>116</v>
      </c>
      <c r="I13" s="94" t="s">
        <v>117</v>
      </c>
      <c r="J13" s="94">
        <v>89</v>
      </c>
      <c r="K13" s="96" t="s">
        <v>118</v>
      </c>
      <c r="L13" s="56" t="s">
        <v>119</v>
      </c>
      <c r="M13" s="25">
        <f>G13*J13</f>
        <v>364010</v>
      </c>
      <c r="N13" s="18">
        <f>D13-M13</f>
        <v>20450</v>
      </c>
      <c r="O13" s="18">
        <f>N13</f>
        <v>20450</v>
      </c>
      <c r="P13" s="48" t="s">
        <v>120</v>
      </c>
      <c r="Q13" s="16"/>
      <c r="R13" s="16"/>
    </row>
    <row r="14" spans="1:18" s="15" customFormat="1" ht="18.75" customHeight="1">
      <c r="A14" s="10" t="s">
        <v>2</v>
      </c>
      <c r="B14" s="90">
        <f>SUM(B13:B13)</f>
        <v>4090</v>
      </c>
      <c r="C14" s="90">
        <f>C13</f>
        <v>94</v>
      </c>
      <c r="D14" s="21">
        <f>SUM(D13:D13)</f>
        <v>384460</v>
      </c>
      <c r="E14" s="64" t="s">
        <v>2</v>
      </c>
      <c r="F14" s="63"/>
      <c r="G14" s="50"/>
      <c r="H14" s="51"/>
      <c r="I14" s="51"/>
      <c r="J14" s="51"/>
      <c r="K14" s="97"/>
      <c r="L14" s="49"/>
      <c r="M14" s="8">
        <f>SUM(M13:M13)</f>
        <v>364010</v>
      </c>
      <c r="N14" s="8">
        <f>SUM(N13:N13)</f>
        <v>20450</v>
      </c>
      <c r="O14" s="8">
        <f>SUM(O13:O13)</f>
        <v>20450</v>
      </c>
      <c r="P14" s="7"/>
      <c r="Q14" s="16"/>
      <c r="R14" s="16"/>
    </row>
    <row r="15" spans="1:18" s="15" customFormat="1" ht="17.100000000000001" customHeight="1">
      <c r="A15" s="20" t="s">
        <v>4</v>
      </c>
      <c r="B15" s="61">
        <v>4090</v>
      </c>
      <c r="C15" s="18">
        <v>9</v>
      </c>
      <c r="D15" s="18">
        <f>B15*C15</f>
        <v>36810</v>
      </c>
      <c r="E15" s="79" t="s">
        <v>3</v>
      </c>
      <c r="F15" s="79"/>
      <c r="G15" s="52">
        <f>B15</f>
        <v>4090</v>
      </c>
      <c r="H15" s="94" t="s">
        <v>116</v>
      </c>
      <c r="I15" s="94" t="s">
        <v>117</v>
      </c>
      <c r="J15" s="94">
        <f>C15</f>
        <v>9</v>
      </c>
      <c r="K15" s="96" t="s">
        <v>118</v>
      </c>
      <c r="L15" s="56" t="s">
        <v>119</v>
      </c>
      <c r="M15" s="18">
        <f>G15*J15</f>
        <v>36810</v>
      </c>
      <c r="N15" s="91">
        <v>0</v>
      </c>
      <c r="O15" s="18">
        <v>0</v>
      </c>
      <c r="P15" s="17"/>
      <c r="Q15" s="16"/>
      <c r="R15" s="16"/>
    </row>
    <row r="16" spans="1:18" s="15" customFormat="1" ht="17.100000000000001" customHeight="1">
      <c r="A16" s="14"/>
      <c r="B16" s="12"/>
      <c r="C16" s="12"/>
      <c r="D16" s="12">
        <f>B16*C16</f>
        <v>0</v>
      </c>
      <c r="E16" s="83" t="s">
        <v>110</v>
      </c>
      <c r="F16" s="84"/>
      <c r="G16" s="54"/>
      <c r="H16" s="95"/>
      <c r="I16" s="95"/>
      <c r="J16" s="95"/>
      <c r="K16" s="98"/>
      <c r="L16" s="55"/>
      <c r="M16" s="12"/>
      <c r="N16" s="12"/>
      <c r="O16" s="12"/>
      <c r="P16" s="47"/>
      <c r="Q16" s="16"/>
      <c r="R16" s="16"/>
    </row>
    <row r="17" spans="1:18" s="15" customFormat="1" ht="17.100000000000001" customHeight="1">
      <c r="A17" s="14"/>
      <c r="B17" s="12"/>
      <c r="C17" s="12"/>
      <c r="D17" s="12"/>
      <c r="E17" s="83" t="s">
        <v>28</v>
      </c>
      <c r="F17" s="84"/>
      <c r="G17" s="54"/>
      <c r="H17" s="95"/>
      <c r="I17" s="95"/>
      <c r="J17" s="95"/>
      <c r="K17" s="98"/>
      <c r="L17" s="55"/>
      <c r="M17" s="12"/>
      <c r="N17" s="12"/>
      <c r="O17" s="12"/>
      <c r="P17" s="11"/>
      <c r="Q17" s="16"/>
      <c r="R17" s="16"/>
    </row>
    <row r="18" spans="1:18" s="6" customFormat="1" ht="17.100000000000001" customHeight="1">
      <c r="A18" s="14"/>
      <c r="B18" s="12"/>
      <c r="C18" s="12"/>
      <c r="D18" s="12"/>
      <c r="E18" s="85" t="s">
        <v>17</v>
      </c>
      <c r="F18" s="86"/>
      <c r="G18" s="54"/>
      <c r="H18" s="95"/>
      <c r="I18" s="95"/>
      <c r="J18" s="95"/>
      <c r="K18" s="98"/>
      <c r="L18" s="55"/>
      <c r="M18" s="12"/>
      <c r="N18" s="12"/>
      <c r="O18" s="12"/>
      <c r="P18" s="11"/>
      <c r="Q18" s="5"/>
      <c r="R18" s="5"/>
    </row>
    <row r="19" spans="1:18" s="4" customFormat="1" ht="17.100000000000001" customHeight="1">
      <c r="A19" s="10" t="s">
        <v>2</v>
      </c>
      <c r="B19" s="9">
        <f>SUM(B15:B18)</f>
        <v>4090</v>
      </c>
      <c r="C19" s="8">
        <f>C15+C16</f>
        <v>9</v>
      </c>
      <c r="D19" s="8">
        <f>SUM(D15:D18)</f>
        <v>36810</v>
      </c>
      <c r="E19" s="64" t="s">
        <v>2</v>
      </c>
      <c r="F19" s="63"/>
      <c r="G19" s="50"/>
      <c r="H19" s="51"/>
      <c r="I19" s="51"/>
      <c r="J19" s="51"/>
      <c r="K19" s="97"/>
      <c r="L19" s="49"/>
      <c r="M19" s="8">
        <f>SUM(M15:M18)</f>
        <v>36810</v>
      </c>
      <c r="N19" s="8">
        <v>0</v>
      </c>
      <c r="O19" s="8">
        <v>0</v>
      </c>
      <c r="P19" s="7"/>
      <c r="Q19" s="5"/>
      <c r="R19" s="5"/>
    </row>
    <row r="20" spans="1:18" s="4" customFormat="1" ht="17.100000000000001" customHeight="1">
      <c r="A20" s="62" t="s">
        <v>1</v>
      </c>
      <c r="B20" s="63"/>
      <c r="C20" s="8"/>
      <c r="D20" s="8">
        <f>D14+D19</f>
        <v>421270</v>
      </c>
      <c r="E20" s="64" t="s">
        <v>0</v>
      </c>
      <c r="F20" s="65"/>
      <c r="G20" s="65"/>
      <c r="H20" s="65"/>
      <c r="I20" s="65"/>
      <c r="J20" s="65"/>
      <c r="K20" s="65"/>
      <c r="L20" s="65"/>
      <c r="M20" s="8">
        <f>M14+M19</f>
        <v>400820</v>
      </c>
      <c r="N20" s="8">
        <f>N14</f>
        <v>20450</v>
      </c>
      <c r="O20" s="8">
        <f>O14</f>
        <v>20450</v>
      </c>
      <c r="P20" s="7"/>
      <c r="Q20" s="5"/>
      <c r="R20" s="5"/>
    </row>
    <row r="21" spans="1:18" s="4" customFormat="1" ht="17.100000000000001" customHeight="1">
      <c r="A21" s="4" t="s">
        <v>18</v>
      </c>
      <c r="D21" s="6"/>
      <c r="K21" s="59"/>
      <c r="N21" s="6"/>
      <c r="O21" s="6"/>
      <c r="Q21" s="5"/>
      <c r="R21" s="5"/>
    </row>
    <row r="22" spans="1:18" ht="18.75" customHeight="1">
      <c r="A22" s="4" t="s">
        <v>19</v>
      </c>
    </row>
    <row r="23" spans="1:18" ht="18.75" customHeight="1">
      <c r="E23" s="4"/>
    </row>
  </sheetData>
  <mergeCells count="18">
    <mergeCell ref="A1:P1"/>
    <mergeCell ref="A11:A12"/>
    <mergeCell ref="B11:D11"/>
    <mergeCell ref="E11:M11"/>
    <mergeCell ref="N11:N12"/>
    <mergeCell ref="O11:O12"/>
    <mergeCell ref="P11:P12"/>
    <mergeCell ref="E12:F12"/>
    <mergeCell ref="G12:L12"/>
    <mergeCell ref="A20:B20"/>
    <mergeCell ref="E20:L20"/>
    <mergeCell ref="E13:F13"/>
    <mergeCell ref="E14:F14"/>
    <mergeCell ref="E15:F15"/>
    <mergeCell ref="E17:F17"/>
    <mergeCell ref="E18:F18"/>
    <mergeCell ref="E19:F19"/>
    <mergeCell ref="E16:F16"/>
  </mergeCells>
  <phoneticPr fontId="3" type="noConversion"/>
  <printOptions horizontalCentered="1"/>
  <pageMargins left="0.43307086614173229" right="3.937007874015748E-2" top="0.98425196850393704" bottom="0.59055118110236227" header="0.39370078740157483" footer="0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이름이 지정된 범위</vt:lpstr>
      </vt:variant>
      <vt:variant>
        <vt:i4>9</vt:i4>
      </vt:variant>
    </vt:vector>
  </HeadingPairs>
  <TitlesOfParts>
    <vt:vector size="18" baseType="lpstr">
      <vt:lpstr>4월15일</vt:lpstr>
      <vt:lpstr>4월22일</vt:lpstr>
      <vt:lpstr>5월20일</vt:lpstr>
      <vt:lpstr>5월27일</vt:lpstr>
      <vt:lpstr>6월 17일</vt:lpstr>
      <vt:lpstr>6월 28일</vt:lpstr>
      <vt:lpstr>7월 18일</vt:lpstr>
      <vt:lpstr>7월 19일</vt:lpstr>
      <vt:lpstr>11월 11일</vt:lpstr>
      <vt:lpstr>'11월 11일'!Print_Area</vt:lpstr>
      <vt:lpstr>'4월15일'!Print_Area</vt:lpstr>
      <vt:lpstr>'4월22일'!Print_Area</vt:lpstr>
      <vt:lpstr>'5월20일'!Print_Area</vt:lpstr>
      <vt:lpstr>'5월27일'!Print_Area</vt:lpstr>
      <vt:lpstr>'6월 17일'!Print_Area</vt:lpstr>
      <vt:lpstr>'6월 28일'!Print_Area</vt:lpstr>
      <vt:lpstr>'7월 18일'!Print_Area</vt:lpstr>
      <vt:lpstr>'7월 19일'!Print_Area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2016-11-11T08:42:38Z</cp:lastPrinted>
  <dcterms:created xsi:type="dcterms:W3CDTF">2015-06-03T23:49:18Z</dcterms:created>
  <dcterms:modified xsi:type="dcterms:W3CDTF">2016-11-15T02:48:32Z</dcterms:modified>
</cp:coreProperties>
</file>