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업무 2016~\체험학습\17.05월\"/>
    </mc:Choice>
  </mc:AlternateContent>
  <bookViews>
    <workbookView xWindow="480" yWindow="135" windowWidth="18240" windowHeight="12270" tabRatio="1000" firstSheet="7" activeTab="14"/>
  </bookViews>
  <sheets>
    <sheet name="4월15일" sheetId="11" r:id="rId1"/>
    <sheet name="4월22일" sheetId="12" r:id="rId2"/>
    <sheet name="5월20일" sheetId="13" r:id="rId3"/>
    <sheet name="5월27일" sheetId="14" r:id="rId4"/>
    <sheet name="6월 17일" sheetId="15" r:id="rId5"/>
    <sheet name="6월 28일" sheetId="16" r:id="rId6"/>
    <sheet name="7월 18일" sheetId="17" r:id="rId7"/>
    <sheet name="7월 19일" sheetId="18" r:id="rId8"/>
    <sheet name="11월 4일(졸업여행)" sheetId="20" r:id="rId9"/>
    <sheet name="11월 11일(상수도사업소)" sheetId="19" r:id="rId10"/>
    <sheet name="체험학습12.9일" sheetId="22" r:id="rId11"/>
    <sheet name="체험학습12.16" sheetId="21" r:id="rId12"/>
    <sheet name="체험학습01.20" sheetId="23" r:id="rId13"/>
    <sheet name="체험학습04.28)" sheetId="25" r:id="rId14"/>
    <sheet name="체험학습05.25)" sheetId="24" r:id="rId15"/>
    <sheet name="체험학습05.26)" sheetId="26" r:id="rId16"/>
  </sheets>
  <definedNames>
    <definedName name="_xlnm.Print_Area" localSheetId="9">'11월 11일(상수도사업소)'!$A$1:$P$22</definedName>
    <definedName name="_xlnm.Print_Area" localSheetId="8">'11월 4일(졸업여행)'!$A$1:$K$26</definedName>
    <definedName name="_xlnm.Print_Area" localSheetId="0">'4월15일'!$A$1:$K$21</definedName>
    <definedName name="_xlnm.Print_Area" localSheetId="1">'4월22일'!$A$1:$K$21</definedName>
    <definedName name="_xlnm.Print_Area" localSheetId="2">'5월20일'!$A$1:$K$23</definedName>
    <definedName name="_xlnm.Print_Area" localSheetId="3">'5월27일'!$A$1:$K$22</definedName>
    <definedName name="_xlnm.Print_Area" localSheetId="4">'6월 17일'!$A$1:$K$23</definedName>
    <definedName name="_xlnm.Print_Area" localSheetId="5">'6월 28일'!$A$1:$K$23</definedName>
    <definedName name="_xlnm.Print_Area" localSheetId="6">'7월 18일'!$A$1:$K$23</definedName>
    <definedName name="_xlnm.Print_Area" localSheetId="7">'7월 19일'!$A$1:$K$25</definedName>
    <definedName name="_xlnm.Print_Area" localSheetId="12">체험학습01.20!$B$1:$T$21</definedName>
    <definedName name="_xlnm.Print_Area" localSheetId="13">'체험학습04.28)'!$B$1:$T$22</definedName>
    <definedName name="_xlnm.Print_Area" localSheetId="14">'체험학습05.25)'!$B$1:$T$24</definedName>
    <definedName name="_xlnm.Print_Area" localSheetId="15">'체험학습05.26)'!$B$1:$T$25</definedName>
    <definedName name="_xlnm.Print_Area" localSheetId="11">체험학습12.16!$A$1:$P$23</definedName>
    <definedName name="_xlnm.Print_Area" localSheetId="10">체험학습12.9일!$A$1:$P$23</definedName>
  </definedNames>
  <calcPr calcId="152511"/>
</workbook>
</file>

<file path=xl/calcChain.xml><?xml version="1.0" encoding="utf-8"?>
<calcChain xmlns="http://schemas.openxmlformats.org/spreadsheetml/2006/main">
  <c r="T18" i="24" l="1"/>
  <c r="J22" i="26" l="1"/>
  <c r="D23" i="26"/>
  <c r="D19" i="26"/>
  <c r="C6" i="26"/>
  <c r="J5" i="26"/>
  <c r="T19" i="26"/>
  <c r="J15" i="26"/>
  <c r="J19" i="26" s="1"/>
  <c r="F5" i="26" l="1"/>
  <c r="C5" i="26" s="1"/>
  <c r="E19" i="26"/>
  <c r="J18" i="26"/>
  <c r="L18" i="26" s="1"/>
  <c r="H18" i="26"/>
  <c r="E17" i="26"/>
  <c r="E16" i="26"/>
  <c r="D22" i="26"/>
  <c r="C22" i="26"/>
  <c r="J20" i="26"/>
  <c r="J21" i="26" s="1"/>
  <c r="L21" i="26" s="1"/>
  <c r="C20" i="26"/>
  <c r="E20" i="26" s="1"/>
  <c r="E22" i="26" s="1"/>
  <c r="F18" i="26"/>
  <c r="E18" i="26"/>
  <c r="P17" i="26"/>
  <c r="H17" i="26"/>
  <c r="F17" i="26"/>
  <c r="P16" i="26"/>
  <c r="H16" i="26"/>
  <c r="F16" i="26"/>
  <c r="R15" i="26"/>
  <c r="R16" i="26" s="1"/>
  <c r="T16" i="26" s="1"/>
  <c r="P15" i="26"/>
  <c r="T15" i="26" s="1"/>
  <c r="H15" i="26"/>
  <c r="F15" i="26"/>
  <c r="E15" i="26"/>
  <c r="F6" i="26"/>
  <c r="E23" i="26" l="1"/>
  <c r="J16" i="26"/>
  <c r="L16" i="26" s="1"/>
  <c r="M16" i="26" s="1"/>
  <c r="N16" i="26" s="1"/>
  <c r="L15" i="26"/>
  <c r="J17" i="26"/>
  <c r="L17" i="26" s="1"/>
  <c r="M17" i="26" s="1"/>
  <c r="N17" i="26" s="1"/>
  <c r="R17" i="26"/>
  <c r="T17" i="26" s="1"/>
  <c r="L20" i="26"/>
  <c r="L22" i="26" s="1"/>
  <c r="D19" i="25"/>
  <c r="J18" i="25"/>
  <c r="L18" i="25" s="1"/>
  <c r="L17" i="25"/>
  <c r="L19" i="25" s="1"/>
  <c r="J17" i="25"/>
  <c r="C17" i="25"/>
  <c r="C19" i="25" s="1"/>
  <c r="D16" i="25"/>
  <c r="J14" i="25" s="1"/>
  <c r="R15" i="25"/>
  <c r="P15" i="25"/>
  <c r="T15" i="25" s="1"/>
  <c r="E15" i="25"/>
  <c r="E16" i="25" s="1"/>
  <c r="R14" i="25"/>
  <c r="P14" i="25"/>
  <c r="T14" i="25" s="1"/>
  <c r="H14" i="25"/>
  <c r="L14" i="25" s="1"/>
  <c r="L16" i="25" s="1"/>
  <c r="L20" i="25" s="1"/>
  <c r="E14" i="25"/>
  <c r="F6" i="25"/>
  <c r="L19" i="26" l="1"/>
  <c r="L23" i="26"/>
  <c r="M15" i="26"/>
  <c r="M14" i="25"/>
  <c r="E17" i="25"/>
  <c r="E19" i="25" s="1"/>
  <c r="E20" i="25" s="1"/>
  <c r="L21" i="24"/>
  <c r="L18" i="24"/>
  <c r="E18" i="24"/>
  <c r="N18" i="24"/>
  <c r="M18" i="24"/>
  <c r="N15" i="26" l="1"/>
  <c r="N19" i="26" s="1"/>
  <c r="N23" i="26" s="1"/>
  <c r="M19" i="26"/>
  <c r="M23" i="26" s="1"/>
  <c r="M16" i="25"/>
  <c r="M20" i="25" s="1"/>
  <c r="N14" i="25"/>
  <c r="N16" i="25" s="1"/>
  <c r="N20" i="25" s="1"/>
  <c r="T16" i="24"/>
  <c r="T15" i="24"/>
  <c r="R16" i="24"/>
  <c r="R15" i="24"/>
  <c r="P15" i="24"/>
  <c r="P16" i="24"/>
  <c r="N16" i="24"/>
  <c r="N15" i="24"/>
  <c r="M16" i="24"/>
  <c r="M15" i="24"/>
  <c r="M14" i="24"/>
  <c r="L17" i="24"/>
  <c r="L16" i="24"/>
  <c r="L15" i="24"/>
  <c r="J16" i="24"/>
  <c r="J15" i="24"/>
  <c r="H16" i="24"/>
  <c r="H15" i="24"/>
  <c r="F17" i="24"/>
  <c r="F16" i="24"/>
  <c r="F15" i="24"/>
  <c r="F14" i="24"/>
  <c r="J14" i="24"/>
  <c r="E15" i="24"/>
  <c r="E16" i="24"/>
  <c r="R14" i="24" l="1"/>
  <c r="F6" i="24"/>
  <c r="E17" i="24"/>
  <c r="C19" i="24" l="1"/>
  <c r="D21" i="24" l="1"/>
  <c r="C21" i="24"/>
  <c r="J19" i="24"/>
  <c r="L19" i="24" s="1"/>
  <c r="E19" i="24"/>
  <c r="E21" i="24" s="1"/>
  <c r="P14" i="24"/>
  <c r="H14" i="24"/>
  <c r="L14" i="24" s="1"/>
  <c r="E14" i="24"/>
  <c r="J20" i="24" l="1"/>
  <c r="L20" i="24" s="1"/>
  <c r="L22" i="24" s="1"/>
  <c r="E22" i="24"/>
  <c r="T14" i="24"/>
  <c r="D18" i="23"/>
  <c r="N14" i="24" l="1"/>
  <c r="N22" i="24" s="1"/>
  <c r="M22" i="24"/>
  <c r="R13" i="23"/>
  <c r="P13" i="23"/>
  <c r="L16" i="23"/>
  <c r="J15" i="23"/>
  <c r="J17" i="23" s="1"/>
  <c r="L17" i="23" s="1"/>
  <c r="C18" i="23"/>
  <c r="C14" i="23"/>
  <c r="H13" i="23"/>
  <c r="L13" i="23" s="1"/>
  <c r="E13" i="23"/>
  <c r="T13" i="23" l="1"/>
  <c r="E15" i="23"/>
  <c r="E18" i="23" s="1"/>
  <c r="L15" i="23"/>
  <c r="L18" i="23" s="1"/>
  <c r="E14" i="23"/>
  <c r="M13" i="23"/>
  <c r="K19" i="22"/>
  <c r="J19" i="22"/>
  <c r="M19" i="22" s="1"/>
  <c r="M19" i="21"/>
  <c r="K19" i="21"/>
  <c r="J19" i="21"/>
  <c r="L14" i="23" l="1"/>
  <c r="E19" i="23"/>
  <c r="L19" i="23"/>
  <c r="M14" i="23"/>
  <c r="M19" i="23" s="1"/>
  <c r="N13" i="23"/>
  <c r="N14" i="23" s="1"/>
  <c r="N19" i="23" s="1"/>
  <c r="J14" i="21"/>
  <c r="C14" i="21"/>
  <c r="C20" i="22" l="1"/>
  <c r="B20" i="22"/>
  <c r="D17" i="22"/>
  <c r="J16" i="22"/>
  <c r="G16" i="22"/>
  <c r="M16" i="22" s="1"/>
  <c r="M20" i="22" s="1"/>
  <c r="D16" i="22"/>
  <c r="D20" i="22" s="1"/>
  <c r="B16" i="22"/>
  <c r="B15" i="22"/>
  <c r="G14" i="22"/>
  <c r="M14" i="22" s="1"/>
  <c r="D14" i="22"/>
  <c r="N14" i="22" s="1"/>
  <c r="O14" i="22" s="1"/>
  <c r="G13" i="22"/>
  <c r="M13" i="22" s="1"/>
  <c r="M15" i="22" s="1"/>
  <c r="D13" i="22"/>
  <c r="D15" i="22" s="1"/>
  <c r="M21" i="22" l="1"/>
  <c r="D21" i="22"/>
  <c r="N13" i="22"/>
  <c r="B15" i="21"/>
  <c r="M14" i="21"/>
  <c r="G14" i="21"/>
  <c r="D14" i="21"/>
  <c r="N14" i="21" l="1"/>
  <c r="O14" i="21" s="1"/>
  <c r="O13" i="22"/>
  <c r="O15" i="22" s="1"/>
  <c r="O21" i="22" s="1"/>
  <c r="N15" i="22"/>
  <c r="N21" i="22" s="1"/>
  <c r="B16" i="21"/>
  <c r="C20" i="21" l="1"/>
  <c r="B20" i="21"/>
  <c r="D17" i="21"/>
  <c r="J16" i="21"/>
  <c r="G16" i="21"/>
  <c r="M16" i="21" s="1"/>
  <c r="M20" i="21" s="1"/>
  <c r="D16" i="21"/>
  <c r="D20" i="21" s="1"/>
  <c r="G13" i="21"/>
  <c r="M13" i="21" s="1"/>
  <c r="M15" i="21" s="1"/>
  <c r="D13" i="21"/>
  <c r="D15" i="21" s="1"/>
  <c r="D13" i="20"/>
  <c r="I13" i="20" s="1"/>
  <c r="H13" i="20"/>
  <c r="H18" i="20" s="1"/>
  <c r="H23" i="20" s="1"/>
  <c r="D14" i="20"/>
  <c r="I14" i="20" s="1"/>
  <c r="J14" i="20" s="1"/>
  <c r="H14" i="20"/>
  <c r="D15" i="20"/>
  <c r="I15" i="20"/>
  <c r="J15" i="20" s="1"/>
  <c r="D16" i="20"/>
  <c r="H16" i="20"/>
  <c r="I16" i="20"/>
  <c r="J16" i="20" s="1"/>
  <c r="D17" i="20"/>
  <c r="H17" i="20"/>
  <c r="I17" i="20"/>
  <c r="J17" i="20" s="1"/>
  <c r="D19" i="20"/>
  <c r="H19" i="20"/>
  <c r="H21" i="20"/>
  <c r="H22" i="20" s="1"/>
  <c r="B22" i="20"/>
  <c r="D22" i="20"/>
  <c r="D21" i="21" l="1"/>
  <c r="M21" i="21"/>
  <c r="N13" i="21"/>
  <c r="N15" i="21" s="1"/>
  <c r="J13" i="20"/>
  <c r="J18" i="20" s="1"/>
  <c r="J23" i="20" s="1"/>
  <c r="I18" i="20"/>
  <c r="I23" i="20" s="1"/>
  <c r="D18" i="20"/>
  <c r="D23" i="20" s="1"/>
  <c r="J15" i="19"/>
  <c r="G15" i="19"/>
  <c r="G13" i="19"/>
  <c r="N21" i="21" l="1"/>
  <c r="O13" i="21"/>
  <c r="M15" i="19"/>
  <c r="M13" i="19"/>
  <c r="D16" i="19"/>
  <c r="O15" i="21" l="1"/>
  <c r="O21" i="21" s="1"/>
  <c r="C19" i="19"/>
  <c r="C14" i="19" l="1"/>
  <c r="M14" i="19" l="1"/>
  <c r="B19" i="19"/>
  <c r="D15" i="19"/>
  <c r="B14" i="19"/>
  <c r="D13" i="19"/>
  <c r="D14" i="19" s="1"/>
  <c r="D19" i="19" l="1"/>
  <c r="D20" i="19" s="1"/>
  <c r="N13" i="19"/>
  <c r="O13" i="19" s="1"/>
  <c r="O14" i="19" s="1"/>
  <c r="O20" i="19" s="1"/>
  <c r="M19" i="19"/>
  <c r="M20" i="19" s="1"/>
  <c r="D19" i="18"/>
  <c r="H19" i="18"/>
  <c r="N14" i="19" l="1"/>
  <c r="N20" i="19" s="1"/>
  <c r="H18" i="18"/>
  <c r="H22" i="18" s="1"/>
  <c r="H16" i="18"/>
  <c r="H15" i="18"/>
  <c r="H14" i="18"/>
  <c r="H13" i="18"/>
  <c r="D14" i="18"/>
  <c r="B22" i="18"/>
  <c r="H21" i="18"/>
  <c r="H20" i="18"/>
  <c r="D18" i="18"/>
  <c r="D22" i="18" s="1"/>
  <c r="B17" i="18"/>
  <c r="D16" i="18"/>
  <c r="D15" i="18"/>
  <c r="D13" i="18"/>
  <c r="I16" i="18" l="1"/>
  <c r="J16" i="18" s="1"/>
  <c r="D17" i="18"/>
  <c r="D23" i="18" s="1"/>
  <c r="I15" i="18"/>
  <c r="J15" i="18" s="1"/>
  <c r="I13" i="18"/>
  <c r="J13" i="18" s="1"/>
  <c r="H17" i="18"/>
  <c r="H23" i="18" s="1"/>
  <c r="H21" i="17"/>
  <c r="D21" i="17"/>
  <c r="H15" i="17"/>
  <c r="H14" i="17"/>
  <c r="H13" i="17"/>
  <c r="H16" i="17" s="1"/>
  <c r="H18" i="17"/>
  <c r="H17" i="17"/>
  <c r="B20" i="17"/>
  <c r="H19" i="17"/>
  <c r="D17" i="17"/>
  <c r="D20" i="17" s="1"/>
  <c r="B16" i="17"/>
  <c r="D15" i="17"/>
  <c r="D14" i="17"/>
  <c r="I14" i="17" s="1"/>
  <c r="J14" i="17" s="1"/>
  <c r="D13" i="17"/>
  <c r="I13" i="17" s="1"/>
  <c r="I17" i="18" l="1"/>
  <c r="I23" i="18" s="1"/>
  <c r="J17" i="18"/>
  <c r="J23" i="18" s="1"/>
  <c r="I15" i="17"/>
  <c r="J15" i="17" s="1"/>
  <c r="H20" i="17"/>
  <c r="J13" i="17"/>
  <c r="D16" i="17"/>
  <c r="H16" i="16"/>
  <c r="H17" i="16" s="1"/>
  <c r="H15" i="16"/>
  <c r="H14" i="16"/>
  <c r="H13" i="16"/>
  <c r="H18" i="16"/>
  <c r="B20" i="16"/>
  <c r="H19" i="16"/>
  <c r="H20" i="16"/>
  <c r="D18" i="16"/>
  <c r="D20" i="16" s="1"/>
  <c r="B17" i="16"/>
  <c r="D16" i="16"/>
  <c r="D15" i="16"/>
  <c r="D14" i="16"/>
  <c r="I14" i="16" s="1"/>
  <c r="J14" i="16" s="1"/>
  <c r="D13" i="16"/>
  <c r="I13" i="16" s="1"/>
  <c r="J16" i="17" l="1"/>
  <c r="J21" i="17" s="1"/>
  <c r="I16" i="17"/>
  <c r="I21" i="17" s="1"/>
  <c r="I16" i="16"/>
  <c r="J16" i="16" s="1"/>
  <c r="I15" i="16"/>
  <c r="J15" i="16" s="1"/>
  <c r="H21" i="16"/>
  <c r="J13" i="16"/>
  <c r="J17" i="16" s="1"/>
  <c r="J21" i="16" s="1"/>
  <c r="D17" i="16"/>
  <c r="D21" i="16" s="1"/>
  <c r="H18" i="15"/>
  <c r="H16" i="15"/>
  <c r="H15" i="15"/>
  <c r="H14" i="15"/>
  <c r="I14" i="15" s="1"/>
  <c r="J14" i="15" s="1"/>
  <c r="H13" i="15"/>
  <c r="D15" i="15"/>
  <c r="I15" i="15" s="1"/>
  <c r="J15" i="15" s="1"/>
  <c r="D14" i="15"/>
  <c r="B20" i="15"/>
  <c r="H19" i="15"/>
  <c r="H20" i="15"/>
  <c r="D18" i="15"/>
  <c r="D20" i="15" s="1"/>
  <c r="B17" i="15"/>
  <c r="D16" i="15"/>
  <c r="I16" i="15" s="1"/>
  <c r="J16" i="15" s="1"/>
  <c r="D13" i="15"/>
  <c r="I17" i="16" l="1"/>
  <c r="I21" i="16" s="1"/>
  <c r="H17" i="15"/>
  <c r="H21" i="15" s="1"/>
  <c r="D17" i="15"/>
  <c r="D21" i="15" s="1"/>
  <c r="I13" i="15"/>
  <c r="I17" i="15" s="1"/>
  <c r="I21" i="15" s="1"/>
  <c r="J13" i="15"/>
  <c r="J17" i="15" s="1"/>
  <c r="J21" i="15" s="1"/>
  <c r="H16" i="14"/>
  <c r="H14" i="14"/>
  <c r="H13" i="14"/>
  <c r="B19" i="14"/>
  <c r="H18" i="14"/>
  <c r="H17" i="14"/>
  <c r="D16" i="14"/>
  <c r="D19" i="14" s="1"/>
  <c r="B15" i="14"/>
  <c r="D14" i="14"/>
  <c r="D13" i="14"/>
  <c r="H19" i="14" l="1"/>
  <c r="I13" i="14"/>
  <c r="J13" i="14" s="1"/>
  <c r="I14" i="14"/>
  <c r="J14" i="14" s="1"/>
  <c r="H15" i="14"/>
  <c r="D15" i="14"/>
  <c r="D20" i="14" s="1"/>
  <c r="H16" i="13"/>
  <c r="H20" i="14" l="1"/>
  <c r="J15" i="14"/>
  <c r="J20" i="14" s="1"/>
  <c r="I15" i="14"/>
  <c r="I20" i="14" s="1"/>
  <c r="D16" i="13"/>
  <c r="H20" i="13"/>
  <c r="H21" i="13" s="1"/>
  <c r="H15" i="13"/>
  <c r="D21" i="13"/>
  <c r="D15" i="13"/>
  <c r="B15" i="13"/>
  <c r="H19" i="13"/>
  <c r="J15" i="13"/>
  <c r="I15" i="13"/>
  <c r="J14" i="13"/>
  <c r="I14" i="13"/>
  <c r="H14" i="13"/>
  <c r="H13" i="13"/>
  <c r="D14" i="13"/>
  <c r="B20" i="13" l="1"/>
  <c r="H18" i="13"/>
  <c r="H17" i="13"/>
  <c r="D20" i="13"/>
  <c r="D13" i="13"/>
  <c r="I13" i="13" l="1"/>
  <c r="H15" i="12"/>
  <c r="I21" i="13" l="1"/>
  <c r="J13" i="13"/>
  <c r="J21" i="13" s="1"/>
  <c r="H13" i="12"/>
  <c r="H14" i="12" s="1"/>
  <c r="B18" i="12"/>
  <c r="H17" i="12"/>
  <c r="H16" i="12"/>
  <c r="H18" i="12"/>
  <c r="D15" i="12"/>
  <c r="D18" i="12" s="1"/>
  <c r="B14" i="12"/>
  <c r="D13" i="12"/>
  <c r="I13" i="12" s="1"/>
  <c r="D14" i="12" l="1"/>
  <c r="D19" i="12" s="1"/>
  <c r="H19" i="12"/>
  <c r="I14" i="12"/>
  <c r="I19" i="12" s="1"/>
  <c r="J13" i="12"/>
  <c r="J14" i="12" s="1"/>
  <c r="J19" i="12" s="1"/>
  <c r="H15" i="11"/>
  <c r="H17" i="11"/>
  <c r="H16" i="11"/>
  <c r="H13" i="11"/>
  <c r="D15" i="11" l="1"/>
  <c r="D18" i="11" s="1"/>
  <c r="H18" i="11"/>
  <c r="D13" i="11"/>
  <c r="D14" i="11" s="1"/>
  <c r="D19" i="11" s="1"/>
  <c r="B18" i="11"/>
  <c r="H14" i="11"/>
  <c r="B14" i="11"/>
  <c r="I13" i="11"/>
  <c r="I14" i="11" s="1"/>
  <c r="I19" i="11" s="1"/>
  <c r="H19" i="11" l="1"/>
  <c r="J13" i="11"/>
  <c r="J14" i="11" s="1"/>
  <c r="J19" i="11" s="1"/>
</calcChain>
</file>

<file path=xl/comments1.xml><?xml version="1.0" encoding="utf-8"?>
<comments xmlns="http://schemas.openxmlformats.org/spreadsheetml/2006/main">
  <authors>
    <author>user</author>
  </authors>
  <commentList>
    <comment ref="D14" authorId="0" shapeId="0">
      <text>
        <r>
          <rPr>
            <b/>
            <sz val="9"/>
            <color indexed="81"/>
            <rFont val="돋움"/>
            <family val="3"/>
            <charset val="129"/>
          </rPr>
          <t>김상훈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수입인원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제외
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체험결석함</t>
        </r>
        <r>
          <rPr>
            <b/>
            <sz val="9"/>
            <color indexed="81"/>
            <rFont val="Tahoma"/>
            <family val="2"/>
          </rPr>
          <t>)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user</author>
  </authors>
  <commentList>
    <comment ref="F6" authorId="0" shapeId="0">
      <text>
        <r>
          <rPr>
            <b/>
            <sz val="9"/>
            <color indexed="81"/>
            <rFont val="돋움"/>
            <family val="3"/>
            <charset val="129"/>
          </rPr>
          <t>수식되어있음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입력하지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말것</t>
        </r>
      </text>
    </comment>
  </commentList>
</comments>
</file>

<file path=xl/comments3.xml><?xml version="1.0" encoding="utf-8"?>
<comments xmlns="http://schemas.openxmlformats.org/spreadsheetml/2006/main">
  <authors>
    <author>user</author>
  </authors>
  <commentList>
    <comment ref="F6" authorId="0" shapeId="0">
      <text>
        <r>
          <rPr>
            <b/>
            <sz val="9"/>
            <color indexed="81"/>
            <rFont val="돋움"/>
            <family val="3"/>
            <charset val="129"/>
          </rPr>
          <t>수식되어있음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입력하지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말것</t>
        </r>
      </text>
    </comment>
  </commentList>
</comments>
</file>

<file path=xl/sharedStrings.xml><?xml version="1.0" encoding="utf-8"?>
<sst xmlns="http://schemas.openxmlformats.org/spreadsheetml/2006/main" count="842" uniqueCount="260">
  <si>
    <t>총  계</t>
  </si>
  <si>
    <t>총  계</t>
    <phoneticPr fontId="5" type="noConversion"/>
  </si>
  <si>
    <t>소  계</t>
    <phoneticPr fontId="5" type="noConversion"/>
  </si>
  <si>
    <t>차량비</t>
    <phoneticPr fontId="5" type="noConversion"/>
  </si>
  <si>
    <t>교  사</t>
    <phoneticPr fontId="5" type="noConversion"/>
  </si>
  <si>
    <t>금  액</t>
    <phoneticPr fontId="5" type="noConversion"/>
  </si>
  <si>
    <t>지 출 내 역</t>
    <phoneticPr fontId="5" type="noConversion"/>
  </si>
  <si>
    <t>항   목</t>
    <phoneticPr fontId="5" type="noConversion"/>
  </si>
  <si>
    <t>인원</t>
    <phoneticPr fontId="5" type="noConversion"/>
  </si>
  <si>
    <t>금액(인)</t>
    <phoneticPr fontId="5" type="noConversion"/>
  </si>
  <si>
    <t>비고</t>
    <phoneticPr fontId="5" type="noConversion"/>
  </si>
  <si>
    <t>환불</t>
    <phoneticPr fontId="5" type="noConversion"/>
  </si>
  <si>
    <t>잔액</t>
    <phoneticPr fontId="5" type="noConversion"/>
  </si>
  <si>
    <t>지    출    액</t>
    <phoneticPr fontId="5" type="noConversion"/>
  </si>
  <si>
    <t>수  입  액</t>
    <phoneticPr fontId="5" type="noConversion"/>
  </si>
  <si>
    <t>구분</t>
    <phoneticPr fontId="5" type="noConversion"/>
  </si>
  <si>
    <t>(금액단위 : 원)</t>
    <phoneticPr fontId="5" type="noConversion"/>
  </si>
  <si>
    <t>일비</t>
    <phoneticPr fontId="5" type="noConversion"/>
  </si>
  <si>
    <t>*학생- 수익자부담경비</t>
    <phoneticPr fontId="3" type="noConversion"/>
  </si>
  <si>
    <t>*인솔교사- 학교비 여비교통비</t>
    <phoneticPr fontId="3" type="noConversion"/>
  </si>
  <si>
    <t>4. 인솔교사 : 9명</t>
    <phoneticPr fontId="5" type="noConversion"/>
  </si>
  <si>
    <t>10,000원*9명=</t>
    <phoneticPr fontId="5" type="noConversion"/>
  </si>
  <si>
    <t xml:space="preserve">   - (유)초원관광여행사 : S2B전자계약</t>
    <phoneticPr fontId="5" type="noConversion"/>
  </si>
  <si>
    <t>차량비(원아)</t>
    <phoneticPr fontId="5" type="noConversion"/>
  </si>
  <si>
    <t>징수액</t>
    <phoneticPr fontId="5" type="noConversion"/>
  </si>
  <si>
    <t>6. 선정방식</t>
    <phoneticPr fontId="5" type="noConversion"/>
  </si>
  <si>
    <t>7. 정산내역</t>
    <phoneticPr fontId="5" type="noConversion"/>
  </si>
  <si>
    <t>5. 수행업체 : (유)초원관광여행사(3대)</t>
    <phoneticPr fontId="5" type="noConversion"/>
  </si>
  <si>
    <t>식비</t>
    <phoneticPr fontId="3" type="noConversion"/>
  </si>
  <si>
    <t>2016학년도 4월 현장체험학습비 정산서</t>
    <phoneticPr fontId="5" type="noConversion"/>
  </si>
  <si>
    <t>.</t>
    <phoneticPr fontId="3" type="noConversion"/>
  </si>
  <si>
    <t>1. 기    간 : 2016.  4.  15.(1일)</t>
    <phoneticPr fontId="5" type="noConversion"/>
  </si>
  <si>
    <t>2. 장    소 : 여수 농업기술센터</t>
    <phoneticPr fontId="5" type="noConversion"/>
  </si>
  <si>
    <t>9,000원*88명=</t>
    <phoneticPr fontId="5" type="noConversion"/>
  </si>
  <si>
    <t>불참학생: 9000원*3명</t>
    <phoneticPr fontId="3" type="noConversion"/>
  </si>
  <si>
    <t>9,000원*9명=</t>
    <phoneticPr fontId="5" type="noConversion"/>
  </si>
  <si>
    <t>6,660원*9명=</t>
    <phoneticPr fontId="3" type="noConversion"/>
  </si>
  <si>
    <t>3. 학생인원 : 참가 88명 (재적 91명, 불참 3명)</t>
    <phoneticPr fontId="5" type="noConversion"/>
  </si>
  <si>
    <t>1. 기    간 : 2016.  4.  22.(1일)</t>
    <phoneticPr fontId="5" type="noConversion"/>
  </si>
  <si>
    <t>3. 학생인원 : 참가 75명 (재적 81명, 불참 6명)</t>
    <phoneticPr fontId="5" type="noConversion"/>
  </si>
  <si>
    <t>6,660원*75명=</t>
    <phoneticPr fontId="5" type="noConversion"/>
  </si>
  <si>
    <t>6,660원*9명=</t>
    <phoneticPr fontId="5" type="noConversion"/>
  </si>
  <si>
    <t>불참학생: 6,660원*6명</t>
    <phoneticPr fontId="3" type="noConversion"/>
  </si>
  <si>
    <t>1. 기    간 : 2016.  5.  20.(1일)</t>
    <phoneticPr fontId="5" type="noConversion"/>
  </si>
  <si>
    <t>2. 장    소 : 순천 야생차 체험관</t>
    <phoneticPr fontId="5" type="noConversion"/>
  </si>
  <si>
    <t>3. 학생인원 : 참가 83명 (재적 90명, 불참 7명)</t>
    <phoneticPr fontId="5" type="noConversion"/>
  </si>
  <si>
    <t>체험비</t>
    <phoneticPr fontId="3" type="noConversion"/>
  </si>
  <si>
    <t>5,000원*83명=</t>
    <phoneticPr fontId="3" type="noConversion"/>
  </si>
  <si>
    <t>6,300원*83명=</t>
    <phoneticPr fontId="5" type="noConversion"/>
  </si>
  <si>
    <t>불참학생: 6,300원*7명</t>
    <phoneticPr fontId="3" type="noConversion"/>
  </si>
  <si>
    <t>불참학생: 5,000원*7명</t>
    <phoneticPr fontId="3" type="noConversion"/>
  </si>
  <si>
    <t>6,300원*9명=</t>
    <phoneticPr fontId="5" type="noConversion"/>
  </si>
  <si>
    <t>입장료</t>
    <phoneticPr fontId="3" type="noConversion"/>
  </si>
  <si>
    <t>2,000원*9명=</t>
    <phoneticPr fontId="3" type="noConversion"/>
  </si>
  <si>
    <t>2016학년도 5월 현장체험학습비 정산서</t>
    <phoneticPr fontId="5" type="noConversion"/>
  </si>
  <si>
    <t>1. 기    간 : 2016.  5.  27.(1일)</t>
    <phoneticPr fontId="5" type="noConversion"/>
  </si>
  <si>
    <t>3. 학생인원 : 참가 65명 (재적 81명, 불참 16명)</t>
    <phoneticPr fontId="5" type="noConversion"/>
  </si>
  <si>
    <t>4,660원*65명=</t>
    <phoneticPr fontId="5" type="noConversion"/>
  </si>
  <si>
    <t>5,000원*65명=</t>
    <phoneticPr fontId="3" type="noConversion"/>
  </si>
  <si>
    <t>불참학생: 4,660원*16명</t>
    <phoneticPr fontId="3" type="noConversion"/>
  </si>
  <si>
    <t>불참학생: 5,000원*16명</t>
    <phoneticPr fontId="3" type="noConversion"/>
  </si>
  <si>
    <t>4,660원*9명=</t>
    <phoneticPr fontId="5" type="noConversion"/>
  </si>
  <si>
    <t>5. 수행업체 : (유)초원관광여행사(2대)</t>
    <phoneticPr fontId="5" type="noConversion"/>
  </si>
  <si>
    <t>2016학년도 6월 현장체험학습비 정산서</t>
    <phoneticPr fontId="5" type="noConversion"/>
  </si>
  <si>
    <t>1. 기    간 : 2016.  6.  17.(1일)</t>
    <phoneticPr fontId="5" type="noConversion"/>
  </si>
  <si>
    <t>2. 장    소 : 광양 농부네 텃밭 도서관</t>
    <phoneticPr fontId="5" type="noConversion"/>
  </si>
  <si>
    <t>점심</t>
    <phoneticPr fontId="3" type="noConversion"/>
  </si>
  <si>
    <t>6,000원*88명=</t>
    <phoneticPr fontId="5" type="noConversion"/>
  </si>
  <si>
    <t>1,000원*88명=</t>
    <phoneticPr fontId="3" type="noConversion"/>
  </si>
  <si>
    <t>3,000원*88명=</t>
    <phoneticPr fontId="3" type="noConversion"/>
  </si>
  <si>
    <t>4,000원*88명=</t>
    <phoneticPr fontId="3" type="noConversion"/>
  </si>
  <si>
    <t>불참학생: 6,000원*2명</t>
    <phoneticPr fontId="3" type="noConversion"/>
  </si>
  <si>
    <t>불참학생: 1,000원*2명</t>
    <phoneticPr fontId="3" type="noConversion"/>
  </si>
  <si>
    <t>불참학생: 3,000원*2명</t>
    <phoneticPr fontId="3" type="noConversion"/>
  </si>
  <si>
    <t>불참학생: 4,000원*2명</t>
    <phoneticPr fontId="3" type="noConversion"/>
  </si>
  <si>
    <t>6,000원*9명=</t>
    <phoneticPr fontId="5" type="noConversion"/>
  </si>
  <si>
    <t>3. 학생인원 : 참가 88명 (재적 90명, 불참 2명)</t>
    <phoneticPr fontId="5" type="noConversion"/>
  </si>
  <si>
    <t>1. 기    간 : 2016.  6.  28.(1일)</t>
    <phoneticPr fontId="5" type="noConversion"/>
  </si>
  <si>
    <t>3. 학생인원 : 참가 73명 (재적 81명, 불참 8명)</t>
    <phoneticPr fontId="5" type="noConversion"/>
  </si>
  <si>
    <t>4,440원*9명=</t>
    <phoneticPr fontId="5" type="noConversion"/>
  </si>
  <si>
    <t>4.440원*73명=</t>
    <phoneticPr fontId="5" type="noConversion"/>
  </si>
  <si>
    <t>1,000원*73명=</t>
    <phoneticPr fontId="3" type="noConversion"/>
  </si>
  <si>
    <t>3,000원*73명=</t>
    <phoneticPr fontId="3" type="noConversion"/>
  </si>
  <si>
    <t>4,000원*73명=</t>
    <phoneticPr fontId="3" type="noConversion"/>
  </si>
  <si>
    <t>불참학생: 4,440원*8명</t>
    <phoneticPr fontId="3" type="noConversion"/>
  </si>
  <si>
    <t>불참학생: 1,000원*8명</t>
    <phoneticPr fontId="3" type="noConversion"/>
  </si>
  <si>
    <t>불참학생: 3,000원*8명</t>
    <phoneticPr fontId="3" type="noConversion"/>
  </si>
  <si>
    <t>불참학생: 4,000원*8명</t>
    <phoneticPr fontId="3" type="noConversion"/>
  </si>
  <si>
    <t>1. 기    간 : 2016.  7.  18.(1일)</t>
    <phoneticPr fontId="5" type="noConversion"/>
  </si>
  <si>
    <t>2. 장    소 : 여수 해양동물체험전</t>
    <phoneticPr fontId="5" type="noConversion"/>
  </si>
  <si>
    <t>2016학년도 7월 현장체험학습비 정산서</t>
    <phoneticPr fontId="5" type="noConversion"/>
  </si>
  <si>
    <t>7,5000원*83명=</t>
    <phoneticPr fontId="5" type="noConversion"/>
  </si>
  <si>
    <t>7,200원*83명=</t>
    <phoneticPr fontId="3" type="noConversion"/>
  </si>
  <si>
    <t>7,500원*9명=</t>
    <phoneticPr fontId="5" type="noConversion"/>
  </si>
  <si>
    <t>불참원아 스쿨뱅킹 미징수</t>
    <phoneticPr fontId="3" type="noConversion"/>
  </si>
  <si>
    <t>1. 기    간 : 2016.  7.  19.(1일)</t>
    <phoneticPr fontId="5" type="noConversion"/>
  </si>
  <si>
    <t>2. 장    소 : 여수 해양동물체험전 및 테디베어뮤지엄</t>
    <phoneticPr fontId="5" type="noConversion"/>
  </si>
  <si>
    <t>3. 학생인원 : 참가 76명 (재적 81명, 불참 5명)</t>
    <phoneticPr fontId="5" type="noConversion"/>
  </si>
  <si>
    <t>체험비(만4세)</t>
    <phoneticPr fontId="3" type="noConversion"/>
  </si>
  <si>
    <t>입장료(만3세)</t>
    <phoneticPr fontId="3" type="noConversion"/>
  </si>
  <si>
    <t>5,550원*76명=</t>
    <phoneticPr fontId="5" type="noConversion"/>
  </si>
  <si>
    <t>6,500*16명=</t>
    <phoneticPr fontId="3" type="noConversion"/>
  </si>
  <si>
    <t>7,200원*60명=</t>
    <phoneticPr fontId="3" type="noConversion"/>
  </si>
  <si>
    <t>5,000원*76명=</t>
    <phoneticPr fontId="3" type="noConversion"/>
  </si>
  <si>
    <t>여수 테디베어뮤지엄</t>
    <phoneticPr fontId="3" type="noConversion"/>
  </si>
  <si>
    <t>여수 해양동물체험전</t>
    <phoneticPr fontId="3" type="noConversion"/>
  </si>
  <si>
    <t>5,550원*9명=</t>
    <phoneticPr fontId="5" type="noConversion"/>
  </si>
  <si>
    <t>6,500원*2명=</t>
    <phoneticPr fontId="3" type="noConversion"/>
  </si>
  <si>
    <t>2. 장    소 : 순천 고인돌공원</t>
    <phoneticPr fontId="5" type="noConversion"/>
  </si>
  <si>
    <t xml:space="preserve">   - ㈜태양관광여행사 : S2B전자계약</t>
    <phoneticPr fontId="5" type="noConversion"/>
  </si>
  <si>
    <t>입장료</t>
    <phoneticPr fontId="3" type="noConversion"/>
  </si>
  <si>
    <t>2016학년도 11월 현장체험학습비 정산서</t>
    <phoneticPr fontId="5" type="noConversion"/>
  </si>
  <si>
    <t>1. 기    간 : 2016.  11.  11.(1일)</t>
    <phoneticPr fontId="5" type="noConversion"/>
  </si>
  <si>
    <t>광양시 상수소 사업소</t>
    <phoneticPr fontId="3" type="noConversion"/>
  </si>
  <si>
    <t>3. 학생인원 : 참가 89명 (재적 94명, 불참 5명)</t>
    <phoneticPr fontId="5" type="noConversion"/>
  </si>
  <si>
    <t>5. 수행업체 : ㈜태양관광여행사(3대)</t>
    <phoneticPr fontId="5" type="noConversion"/>
  </si>
  <si>
    <t>원</t>
    <phoneticPr fontId="3" type="noConversion"/>
  </si>
  <si>
    <t>*</t>
    <phoneticPr fontId="3" type="noConversion"/>
  </si>
  <si>
    <t>명</t>
    <phoneticPr fontId="3" type="noConversion"/>
  </si>
  <si>
    <t>=</t>
    <phoneticPr fontId="3" type="noConversion"/>
  </si>
  <si>
    <t>불참원아 : 4,090*5명</t>
    <phoneticPr fontId="3" type="noConversion"/>
  </si>
  <si>
    <t>* 인솔교사- 학교비 여비교통비</t>
    <phoneticPr fontId="3" type="noConversion"/>
  </si>
  <si>
    <t>* 학생- 수익자부담경비</t>
    <phoneticPr fontId="5" type="noConversion"/>
  </si>
  <si>
    <t>* 원아1명 자가용이용</t>
    <phoneticPr fontId="5" type="noConversion"/>
  </si>
  <si>
    <t>6,660원*1식*9명=</t>
    <phoneticPr fontId="5" type="noConversion"/>
  </si>
  <si>
    <t>식비</t>
    <phoneticPr fontId="5" type="noConversion"/>
  </si>
  <si>
    <t>8,600원*9명=</t>
    <phoneticPr fontId="5" type="noConversion"/>
  </si>
  <si>
    <t>( 67,200원*4명 )</t>
    <phoneticPr fontId="5" type="noConversion"/>
  </si>
  <si>
    <t>75,000원*13명=</t>
    <phoneticPr fontId="3" type="noConversion"/>
  </si>
  <si>
    <t>체험비(3인가족)</t>
    <phoneticPr fontId="3" type="noConversion"/>
  </si>
  <si>
    <t>추가가족  2명</t>
    <phoneticPr fontId="5" type="noConversion"/>
  </si>
  <si>
    <t>50,000원*57명=</t>
    <phoneticPr fontId="3" type="noConversion"/>
  </si>
  <si>
    <t>체험비(2인가족)</t>
    <phoneticPr fontId="3" type="noConversion"/>
  </si>
  <si>
    <t>추가원아 1명</t>
    <phoneticPr fontId="5" type="noConversion"/>
  </si>
  <si>
    <t>25,000원*1명=</t>
    <phoneticPr fontId="3" type="noConversion"/>
  </si>
  <si>
    <t>체험비(1인원아)</t>
    <phoneticPr fontId="3" type="noConversion"/>
  </si>
  <si>
    <t>불참가족 4명</t>
    <phoneticPr fontId="5" type="noConversion"/>
  </si>
  <si>
    <t>8,600원*82명=</t>
    <phoneticPr fontId="3" type="noConversion"/>
  </si>
  <si>
    <t>차량비(가족)</t>
    <phoneticPr fontId="3" type="noConversion"/>
  </si>
  <si>
    <t>불참원아 4명</t>
    <phoneticPr fontId="5" type="noConversion"/>
  </si>
  <si>
    <t>8,600원*70명=</t>
    <phoneticPr fontId="5" type="noConversion"/>
  </si>
  <si>
    <t>차량비(원아)</t>
    <phoneticPr fontId="5" type="noConversion"/>
  </si>
  <si>
    <t>금  액</t>
    <phoneticPr fontId="5" type="noConversion"/>
  </si>
  <si>
    <t>지 출 내 역</t>
    <phoneticPr fontId="5" type="noConversion"/>
  </si>
  <si>
    <t>항   목</t>
    <phoneticPr fontId="5" type="noConversion"/>
  </si>
  <si>
    <t>징수액</t>
    <phoneticPr fontId="5" type="noConversion"/>
  </si>
  <si>
    <t>인원</t>
    <phoneticPr fontId="5" type="noConversion"/>
  </si>
  <si>
    <t>금액(인)</t>
    <phoneticPr fontId="5" type="noConversion"/>
  </si>
  <si>
    <t>비고</t>
    <phoneticPr fontId="5" type="noConversion"/>
  </si>
  <si>
    <t>환불</t>
    <phoneticPr fontId="5" type="noConversion"/>
  </si>
  <si>
    <t>잔액</t>
    <phoneticPr fontId="5" type="noConversion"/>
  </si>
  <si>
    <t>지    출    액</t>
    <phoneticPr fontId="5" type="noConversion"/>
  </si>
  <si>
    <t>수  입  액</t>
    <phoneticPr fontId="5" type="noConversion"/>
  </si>
  <si>
    <t>구분</t>
    <phoneticPr fontId="5" type="noConversion"/>
  </si>
  <si>
    <t>(금액단위 : 원)</t>
    <phoneticPr fontId="5" type="noConversion"/>
  </si>
  <si>
    <t>7. 정산내역</t>
    <phoneticPr fontId="5" type="noConversion"/>
  </si>
  <si>
    <t xml:space="preserve">   - ㈜태양관광여행사 : S2B전자계약</t>
    <phoneticPr fontId="5" type="noConversion"/>
  </si>
  <si>
    <t>6. 선정방식</t>
    <phoneticPr fontId="5" type="noConversion"/>
  </si>
  <si>
    <t>5. 수행업체 : ㈜태양관광여행사(5대)</t>
    <phoneticPr fontId="5" type="noConversion"/>
  </si>
  <si>
    <t>4. 인솔교사 : 9명</t>
    <phoneticPr fontId="5" type="noConversion"/>
  </si>
  <si>
    <t>3. 학생인원 : 참가 154명 (학생 71명, 학부모 83명)</t>
    <phoneticPr fontId="5" type="noConversion"/>
  </si>
  <si>
    <t>2. 장    소 : 여수 송시마을</t>
    <phoneticPr fontId="5" type="noConversion"/>
  </si>
  <si>
    <t>1. 기    간 : 2016.  11.  4.(1일)</t>
    <phoneticPr fontId="5" type="noConversion"/>
  </si>
  <si>
    <t>2016학년도 11월 졸업여행비 정산서</t>
    <phoneticPr fontId="5" type="noConversion"/>
  </si>
  <si>
    <t>2016학년도 12월 현장체험학습비 정산서</t>
    <phoneticPr fontId="5" type="noConversion"/>
  </si>
  <si>
    <t>1. 기    간 : 2016.  12.  09.(1일)</t>
    <phoneticPr fontId="5" type="noConversion"/>
  </si>
  <si>
    <t>순천 그림책 도서관</t>
    <phoneticPr fontId="3" type="noConversion"/>
  </si>
  <si>
    <t>3. 학생인원 : 참가 85명 (재적94명, 불참 9명)</t>
    <phoneticPr fontId="5" type="noConversion"/>
  </si>
  <si>
    <t xml:space="preserve">2. 장    소 : </t>
    <phoneticPr fontId="5" type="noConversion"/>
  </si>
  <si>
    <t>체험비</t>
    <phoneticPr fontId="3" type="noConversion"/>
  </si>
  <si>
    <t>불참원아 :7,750원*9명</t>
    <phoneticPr fontId="3" type="noConversion"/>
  </si>
  <si>
    <t>-</t>
    <phoneticPr fontId="3" type="noConversion"/>
  </si>
  <si>
    <t>4. 인솔교사 : 8명</t>
    <phoneticPr fontId="5" type="noConversion"/>
  </si>
  <si>
    <t>3. 학생인원 : 참가71명 (재적81명, 불참 10명)</t>
    <phoneticPr fontId="5" type="noConversion"/>
  </si>
  <si>
    <t>5. 수행업체 : ㈜태양관광여행사(2대)</t>
    <phoneticPr fontId="5" type="noConversion"/>
  </si>
  <si>
    <t>불참원아 :6,220원*10명</t>
    <phoneticPr fontId="3" type="noConversion"/>
  </si>
  <si>
    <t>1. 기    간 : 2016.  12. 16.(1일)</t>
    <phoneticPr fontId="5" type="noConversion"/>
  </si>
  <si>
    <t>2. 장    소 : 순천 그림책 도서관</t>
    <phoneticPr fontId="5" type="noConversion"/>
  </si>
  <si>
    <t>원</t>
    <phoneticPr fontId="3" type="noConversion"/>
  </si>
  <si>
    <t>*</t>
    <phoneticPr fontId="3" type="noConversion"/>
  </si>
  <si>
    <t>=</t>
    <phoneticPr fontId="3" type="noConversion"/>
  </si>
  <si>
    <t>2016학년도 1월 현장체험학습비 정산서</t>
    <phoneticPr fontId="5" type="noConversion"/>
  </si>
  <si>
    <t>4. 인솔교사 : 18명</t>
    <phoneticPr fontId="5" type="noConversion"/>
  </si>
  <si>
    <t>=</t>
    <phoneticPr fontId="3" type="noConversion"/>
  </si>
  <si>
    <t>불참</t>
    <phoneticPr fontId="3" type="noConversion"/>
  </si>
  <si>
    <t>1. 기    간 : 2017.  01. 20.(1일)</t>
    <phoneticPr fontId="5" type="noConversion"/>
  </si>
  <si>
    <t>=</t>
    <phoneticPr fontId="3" type="noConversion"/>
  </si>
  <si>
    <t>2. 장    소 : 순천 전라남도 유아 교육진흥원</t>
    <phoneticPr fontId="5" type="noConversion"/>
  </si>
  <si>
    <t>3. 학생 참가인원: 138명  (재적 172명</t>
    <phoneticPr fontId="5" type="noConversion"/>
  </si>
  <si>
    <t>)</t>
    <phoneticPr fontId="3" type="noConversion"/>
  </si>
  <si>
    <t>지원금(원아)</t>
    <phoneticPr fontId="3" type="noConversion"/>
  </si>
  <si>
    <t>▣ 불참</t>
    <phoneticPr fontId="3" type="noConversion"/>
  </si>
  <si>
    <t xml:space="preserve">(정규원아 </t>
    <phoneticPr fontId="3" type="noConversion"/>
  </si>
  <si>
    <t>지원금처리원아</t>
    <phoneticPr fontId="3" type="noConversion"/>
  </si>
  <si>
    <t>2017학년도 5월 현장체험학습비 정산서</t>
    <phoneticPr fontId="5" type="noConversion"/>
  </si>
  <si>
    <t>1. 기    간 : 2017.  05. 25.(1일)</t>
    <phoneticPr fontId="5" type="noConversion"/>
  </si>
  <si>
    <t>2. 장    소 :  광양 농부네텃밭 도서관</t>
    <phoneticPr fontId="5" type="noConversion"/>
  </si>
  <si>
    <t>(  지원금 처리원아 0명 )</t>
    <phoneticPr fontId="3" type="noConversion"/>
  </si>
  <si>
    <t>5. 수행업체 : (유)초관광여행사(2대)</t>
    <phoneticPr fontId="5" type="noConversion"/>
  </si>
  <si>
    <t>점심</t>
    <phoneticPr fontId="3" type="noConversion"/>
  </si>
  <si>
    <t>입장료</t>
    <phoneticPr fontId="3" type="noConversion"/>
  </si>
  <si>
    <t xml:space="preserve">▣ 재적 </t>
    <phoneticPr fontId="3" type="noConversion"/>
  </si>
  <si>
    <t>*</t>
    <phoneticPr fontId="3" type="noConversion"/>
  </si>
  <si>
    <t>=</t>
    <phoneticPr fontId="3" type="noConversion"/>
  </si>
  <si>
    <t>)</t>
    <phoneticPr fontId="3" type="noConversion"/>
  </si>
  <si>
    <t>2017학년도 4월 현장체험학습비 정산서</t>
    <phoneticPr fontId="5" type="noConversion"/>
  </si>
  <si>
    <t>.</t>
    <phoneticPr fontId="3" type="noConversion"/>
  </si>
  <si>
    <t>1. 기    간 : 2017.  04. 28.(1일)</t>
    <phoneticPr fontId="5" type="noConversion"/>
  </si>
  <si>
    <t>2. 장    소 :  광양시 농업기술센터</t>
    <phoneticPr fontId="5" type="noConversion"/>
  </si>
  <si>
    <t xml:space="preserve">3. 학생 참가인원:  161명  </t>
    <phoneticPr fontId="5" type="noConversion"/>
  </si>
  <si>
    <t>(  지원금 처리원아 1명 )</t>
    <phoneticPr fontId="3" type="noConversion"/>
  </si>
  <si>
    <t>▣ 재적 174명</t>
    <phoneticPr fontId="3" type="noConversion"/>
  </si>
  <si>
    <t xml:space="preserve">(정규원아 </t>
    <phoneticPr fontId="3" type="noConversion"/>
  </si>
  <si>
    <t>지원금처리원아</t>
    <phoneticPr fontId="3" type="noConversion"/>
  </si>
  <si>
    <t>4. 인솔교사 : 18명</t>
    <phoneticPr fontId="5" type="noConversion"/>
  </si>
  <si>
    <t>5. 수행업체 : (유)초관광여행사(5대)</t>
    <phoneticPr fontId="5" type="noConversion"/>
  </si>
  <si>
    <t xml:space="preserve">   - (유)초원관광여행사 : S2B전자계약</t>
    <phoneticPr fontId="5" type="noConversion"/>
  </si>
  <si>
    <t>수  입  액</t>
    <phoneticPr fontId="5" type="noConversion"/>
  </si>
  <si>
    <t>지    출    액</t>
    <phoneticPr fontId="5" type="noConversion"/>
  </si>
  <si>
    <t>잔액</t>
    <phoneticPr fontId="5" type="noConversion"/>
  </si>
  <si>
    <t>환불</t>
    <phoneticPr fontId="5" type="noConversion"/>
  </si>
  <si>
    <t>비고</t>
    <phoneticPr fontId="5" type="noConversion"/>
  </si>
  <si>
    <t>금액(인)</t>
    <phoneticPr fontId="5" type="noConversion"/>
  </si>
  <si>
    <t>인원</t>
    <phoneticPr fontId="5" type="noConversion"/>
  </si>
  <si>
    <t>징수액</t>
    <phoneticPr fontId="5" type="noConversion"/>
  </si>
  <si>
    <t>항   목</t>
    <phoneticPr fontId="5" type="noConversion"/>
  </si>
  <si>
    <t>지 출 내 역</t>
    <phoneticPr fontId="5" type="noConversion"/>
  </si>
  <si>
    <t>금  액</t>
    <phoneticPr fontId="5" type="noConversion"/>
  </si>
  <si>
    <t>차량비(원아)</t>
    <phoneticPr fontId="5" type="noConversion"/>
  </si>
  <si>
    <t>*</t>
    <phoneticPr fontId="3" type="noConversion"/>
  </si>
  <si>
    <t>=</t>
    <phoneticPr fontId="3" type="noConversion"/>
  </si>
  <si>
    <t>불참</t>
    <phoneticPr fontId="3" type="noConversion"/>
  </si>
  <si>
    <t>=</t>
    <phoneticPr fontId="3" type="noConversion"/>
  </si>
  <si>
    <t>지원금(원아)</t>
    <phoneticPr fontId="3" type="noConversion"/>
  </si>
  <si>
    <t>불참</t>
    <phoneticPr fontId="3" type="noConversion"/>
  </si>
  <si>
    <t>소  계</t>
    <phoneticPr fontId="5" type="noConversion"/>
  </si>
  <si>
    <t>소  계</t>
    <phoneticPr fontId="5" type="noConversion"/>
  </si>
  <si>
    <t>-</t>
    <phoneticPr fontId="3" type="noConversion"/>
  </si>
  <si>
    <t>교  사</t>
    <phoneticPr fontId="5" type="noConversion"/>
  </si>
  <si>
    <t>차량비</t>
    <phoneticPr fontId="5" type="noConversion"/>
  </si>
  <si>
    <t>*</t>
    <phoneticPr fontId="3" type="noConversion"/>
  </si>
  <si>
    <t>=</t>
    <phoneticPr fontId="3" type="noConversion"/>
  </si>
  <si>
    <t>일비</t>
    <phoneticPr fontId="5" type="noConversion"/>
  </si>
  <si>
    <t>*</t>
    <phoneticPr fontId="3" type="noConversion"/>
  </si>
  <si>
    <t>=</t>
    <phoneticPr fontId="3" type="noConversion"/>
  </si>
  <si>
    <t>소  계</t>
    <phoneticPr fontId="5" type="noConversion"/>
  </si>
  <si>
    <t>총  계</t>
    <phoneticPr fontId="5" type="noConversion"/>
  </si>
  <si>
    <t>*학생- 수익자부담경비</t>
    <phoneticPr fontId="3" type="noConversion"/>
  </si>
  <si>
    <t>*인솔교사- 학교비 여비교통비</t>
    <phoneticPr fontId="3" type="noConversion"/>
  </si>
  <si>
    <t>1. 기    간 : 2017.  05. 26.(1일)</t>
    <phoneticPr fontId="5" type="noConversion"/>
  </si>
  <si>
    <t xml:space="preserve">   ▣ 재적 </t>
    <phoneticPr fontId="3" type="noConversion"/>
  </si>
  <si>
    <t>(정규원아</t>
    <phoneticPr fontId="3" type="noConversion"/>
  </si>
  <si>
    <t>)</t>
    <phoneticPr fontId="3" type="noConversion"/>
  </si>
  <si>
    <t xml:space="preserve">3. 참가인원:   </t>
    <phoneticPr fontId="5" type="noConversion"/>
  </si>
  <si>
    <t xml:space="preserve">  지원금 원아</t>
    <phoneticPr fontId="3" type="noConversion"/>
  </si>
  <si>
    <t>지원금원아</t>
    <phoneticPr fontId="3" type="noConversion"/>
  </si>
  <si>
    <t>정규원아</t>
    <phoneticPr fontId="3" type="noConversion"/>
  </si>
  <si>
    <t xml:space="preserve">   ▣ 재적 세부현황</t>
    <phoneticPr fontId="3" type="noConversion"/>
  </si>
  <si>
    <t>/지원금원아</t>
    <phoneticPr fontId="3" type="noConversion"/>
  </si>
  <si>
    <t xml:space="preserve">3. 학생 참가인원:  72명  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</si>
</sst>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176" formatCode="#,##0&quot;명&quot;"/>
    <numFmt numFmtId="177" formatCode="#,##0&quot;원&quot;"/>
  </numFmts>
  <fonts count="17">
    <font>
      <sz val="10"/>
      <color theme="1"/>
      <name val="굴림"/>
      <family val="2"/>
      <charset val="129"/>
    </font>
    <font>
      <sz val="11"/>
      <name val="돋움"/>
      <family val="3"/>
      <charset val="129"/>
    </font>
    <font>
      <sz val="10"/>
      <name val="HY강M"/>
      <family val="1"/>
      <charset val="129"/>
    </font>
    <font>
      <sz val="8"/>
      <name val="굴림"/>
      <family val="2"/>
      <charset val="129"/>
    </font>
    <font>
      <sz val="10"/>
      <name val="바탕체"/>
      <family val="1"/>
      <charset val="129"/>
    </font>
    <font>
      <sz val="8"/>
      <name val="돋움"/>
      <family val="3"/>
      <charset val="129"/>
    </font>
    <font>
      <sz val="11"/>
      <name val="바탕체"/>
      <family val="1"/>
      <charset val="129"/>
    </font>
    <font>
      <b/>
      <sz val="11"/>
      <name val="바탕체"/>
      <family val="1"/>
      <charset val="129"/>
    </font>
    <font>
      <sz val="10"/>
      <name val="굴림"/>
      <family val="3"/>
      <charset val="129"/>
    </font>
    <font>
      <b/>
      <u/>
      <sz val="24"/>
      <name val="HY강M"/>
      <family val="1"/>
      <charset val="129"/>
    </font>
    <font>
      <sz val="9"/>
      <name val="바탕체"/>
      <family val="1"/>
      <charset val="129"/>
    </font>
    <font>
      <sz val="9"/>
      <name val="굴림"/>
      <family val="3"/>
      <charset val="129"/>
    </font>
    <font>
      <sz val="9"/>
      <name val="HY강M"/>
      <family val="1"/>
      <charset val="129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  <font>
      <b/>
      <sz val="9"/>
      <name val="바탕체"/>
      <family val="1"/>
      <charset val="129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53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269">
    <xf numFmtId="0" fontId="0" fillId="0" borderId="0" xfId="0">
      <alignment vertical="center"/>
    </xf>
    <xf numFmtId="0" fontId="2" fillId="0" borderId="0" xfId="1" applyFont="1">
      <alignment vertical="center"/>
    </xf>
    <xf numFmtId="3" fontId="2" fillId="0" borderId="0" xfId="1" applyNumberFormat="1" applyFont="1" applyAlignment="1">
      <alignment horizontal="right" vertical="center"/>
    </xf>
    <xf numFmtId="3" fontId="2" fillId="0" borderId="0" xfId="1" applyNumberFormat="1" applyFont="1">
      <alignment vertical="center"/>
    </xf>
    <xf numFmtId="0" fontId="4" fillId="0" borderId="0" xfId="1" applyFont="1">
      <alignment vertical="center"/>
    </xf>
    <xf numFmtId="3" fontId="4" fillId="0" borderId="0" xfId="1" applyNumberFormat="1" applyFont="1" applyAlignment="1">
      <alignment horizontal="right" vertical="center"/>
    </xf>
    <xf numFmtId="3" fontId="4" fillId="0" borderId="0" xfId="1" applyNumberFormat="1" applyFont="1">
      <alignment vertical="center"/>
    </xf>
    <xf numFmtId="3" fontId="4" fillId="2" borderId="1" xfId="1" applyNumberFormat="1" applyFont="1" applyFill="1" applyBorder="1" applyAlignment="1">
      <alignment horizontal="center" vertical="center"/>
    </xf>
    <xf numFmtId="3" fontId="4" fillId="2" borderId="2" xfId="2" applyNumberFormat="1" applyFont="1" applyFill="1" applyBorder="1" applyAlignment="1">
      <alignment horizontal="right" vertical="center"/>
    </xf>
    <xf numFmtId="3" fontId="4" fillId="2" borderId="2" xfId="2" applyNumberFormat="1" applyFont="1" applyFill="1" applyBorder="1" applyAlignment="1">
      <alignment vertical="center"/>
    </xf>
    <xf numFmtId="3" fontId="4" fillId="2" borderId="7" xfId="2" applyNumberFormat="1" applyFont="1" applyFill="1" applyBorder="1" applyAlignment="1">
      <alignment horizontal="center" vertical="center"/>
    </xf>
    <xf numFmtId="41" fontId="4" fillId="0" borderId="8" xfId="2" applyFont="1" applyBorder="1" applyAlignment="1">
      <alignment horizontal="center" vertical="center" wrapText="1"/>
    </xf>
    <xf numFmtId="41" fontId="4" fillId="0" borderId="9" xfId="2" applyFont="1" applyBorder="1" applyAlignment="1">
      <alignment horizontal="right" vertical="center"/>
    </xf>
    <xf numFmtId="41" fontId="4" fillId="0" borderId="9" xfId="2" applyFont="1" applyBorder="1" applyAlignment="1">
      <alignment horizontal="left" vertical="center" shrinkToFit="1"/>
    </xf>
    <xf numFmtId="41" fontId="4" fillId="0" borderId="10" xfId="2" applyFont="1" applyBorder="1" applyAlignment="1">
      <alignment horizontal="center" vertical="center"/>
    </xf>
    <xf numFmtId="41" fontId="4" fillId="0" borderId="0" xfId="2" applyFont="1">
      <alignment vertical="center"/>
    </xf>
    <xf numFmtId="41" fontId="4" fillId="0" borderId="0" xfId="2" applyFont="1" applyAlignment="1">
      <alignment horizontal="right" vertical="center"/>
    </xf>
    <xf numFmtId="41" fontId="4" fillId="0" borderId="11" xfId="2" applyFont="1" applyBorder="1" applyAlignment="1">
      <alignment horizontal="center" vertical="center" wrapText="1"/>
    </xf>
    <xf numFmtId="41" fontId="4" fillId="0" borderId="12" xfId="2" applyFont="1" applyBorder="1" applyAlignment="1">
      <alignment horizontal="right" vertical="center"/>
    </xf>
    <xf numFmtId="41" fontId="4" fillId="0" borderId="12" xfId="2" applyFont="1" applyBorder="1" applyAlignment="1">
      <alignment horizontal="left" vertical="center" shrinkToFit="1"/>
    </xf>
    <xf numFmtId="41" fontId="4" fillId="0" borderId="13" xfId="2" applyFont="1" applyBorder="1" applyAlignment="1">
      <alignment horizontal="center" vertical="center"/>
    </xf>
    <xf numFmtId="3" fontId="4" fillId="2" borderId="3" xfId="2" applyNumberFormat="1" applyFont="1" applyFill="1" applyBorder="1" applyAlignment="1">
      <alignment vertical="center"/>
    </xf>
    <xf numFmtId="41" fontId="4" fillId="0" borderId="15" xfId="2" applyFont="1" applyBorder="1" applyAlignment="1">
      <alignment vertical="center"/>
    </xf>
    <xf numFmtId="41" fontId="4" fillId="0" borderId="14" xfId="2" applyFont="1" applyBorder="1" applyAlignment="1">
      <alignment vertical="center"/>
    </xf>
    <xf numFmtId="41" fontId="4" fillId="0" borderId="11" xfId="2" applyFont="1" applyBorder="1" applyAlignment="1">
      <alignment horizontal="center" vertical="center" shrinkToFit="1"/>
    </xf>
    <xf numFmtId="41" fontId="4" fillId="0" borderId="17" xfId="2" applyFont="1" applyBorder="1" applyAlignment="1">
      <alignment horizontal="right" vertical="center"/>
    </xf>
    <xf numFmtId="0" fontId="4" fillId="0" borderId="0" xfId="1" applyFont="1" applyAlignment="1">
      <alignment horizontal="center" vertical="center"/>
    </xf>
    <xf numFmtId="0" fontId="4" fillId="2" borderId="19" xfId="1" applyFont="1" applyFill="1" applyBorder="1" applyAlignment="1">
      <alignment horizontal="center" vertical="center"/>
    </xf>
    <xf numFmtId="0" fontId="4" fillId="2" borderId="19" xfId="1" applyFont="1" applyFill="1" applyBorder="1" applyAlignment="1">
      <alignment horizontal="center" vertical="center" wrapText="1"/>
    </xf>
    <xf numFmtId="0" fontId="6" fillId="0" borderId="0" xfId="1" applyFont="1">
      <alignment vertical="center"/>
    </xf>
    <xf numFmtId="3" fontId="6" fillId="0" borderId="0" xfId="1" applyNumberFormat="1" applyFont="1" applyAlignment="1">
      <alignment horizontal="right" vertical="center"/>
    </xf>
    <xf numFmtId="3" fontId="6" fillId="0" borderId="0" xfId="1" applyNumberFormat="1" applyFont="1">
      <alignment vertical="center"/>
    </xf>
    <xf numFmtId="0" fontId="7" fillId="0" borderId="0" xfId="1" applyFont="1">
      <alignment vertical="center"/>
    </xf>
    <xf numFmtId="3" fontId="6" fillId="0" borderId="0" xfId="1" applyNumberFormat="1" applyFont="1" applyBorder="1">
      <alignment vertical="center"/>
    </xf>
    <xf numFmtId="0" fontId="6" fillId="0" borderId="0" xfId="1" applyFont="1" applyBorder="1">
      <alignment vertical="center"/>
    </xf>
    <xf numFmtId="0" fontId="8" fillId="0" borderId="0" xfId="1" applyFont="1">
      <alignment vertical="center"/>
    </xf>
    <xf numFmtId="3" fontId="8" fillId="0" borderId="0" xfId="1" applyNumberFormat="1" applyFont="1" applyAlignment="1">
      <alignment horizontal="right" vertical="center"/>
    </xf>
    <xf numFmtId="3" fontId="8" fillId="0" borderId="0" xfId="1" applyNumberFormat="1" applyFont="1">
      <alignment vertical="center"/>
    </xf>
    <xf numFmtId="0" fontId="4" fillId="2" borderId="26" xfId="1" applyFont="1" applyFill="1" applyBorder="1" applyAlignment="1">
      <alignment horizontal="center" vertical="center"/>
    </xf>
    <xf numFmtId="41" fontId="4" fillId="0" borderId="13" xfId="2" applyFont="1" applyBorder="1" applyAlignment="1">
      <alignment vertical="center"/>
    </xf>
    <xf numFmtId="41" fontId="4" fillId="0" borderId="15" xfId="2" applyFont="1" applyBorder="1" applyAlignment="1">
      <alignment horizontal="right" vertical="center"/>
    </xf>
    <xf numFmtId="41" fontId="4" fillId="0" borderId="27" xfId="2" applyFont="1" applyBorder="1" applyAlignment="1">
      <alignment vertical="center"/>
    </xf>
    <xf numFmtId="41" fontId="4" fillId="0" borderId="15" xfId="2" applyFont="1" applyBorder="1" applyAlignment="1">
      <alignment horizontal="left" vertical="center" shrinkToFit="1"/>
    </xf>
    <xf numFmtId="41" fontId="4" fillId="0" borderId="28" xfId="2" applyFont="1" applyBorder="1" applyAlignment="1">
      <alignment horizontal="right" vertical="center"/>
    </xf>
    <xf numFmtId="41" fontId="4" fillId="0" borderId="8" xfId="2" applyFont="1" applyBorder="1" applyAlignment="1">
      <alignment horizontal="center" vertical="center" shrinkToFit="1"/>
    </xf>
    <xf numFmtId="41" fontId="4" fillId="0" borderId="10" xfId="2" applyFont="1" applyBorder="1" applyAlignment="1">
      <alignment vertical="center"/>
    </xf>
    <xf numFmtId="41" fontId="10" fillId="0" borderId="8" xfId="2" applyFont="1" applyBorder="1" applyAlignment="1">
      <alignment horizontal="center" vertical="center" shrinkToFit="1"/>
    </xf>
    <xf numFmtId="41" fontId="4" fillId="0" borderId="8" xfId="2" applyFont="1" applyBorder="1" applyAlignment="1">
      <alignment horizontal="left" vertical="center" wrapText="1"/>
    </xf>
    <xf numFmtId="41" fontId="4" fillId="0" borderId="11" xfId="2" applyFont="1" applyBorder="1" applyAlignment="1">
      <alignment horizontal="left" vertical="center" shrinkToFit="1"/>
    </xf>
    <xf numFmtId="3" fontId="4" fillId="2" borderId="3" xfId="2" applyNumberFormat="1" applyFont="1" applyFill="1" applyBorder="1" applyAlignment="1">
      <alignment horizontal="center" vertical="center"/>
    </xf>
    <xf numFmtId="3" fontId="4" fillId="2" borderId="5" xfId="2" applyNumberFormat="1" applyFont="1" applyFill="1" applyBorder="1" applyAlignment="1">
      <alignment horizontal="center" vertical="center"/>
    </xf>
    <xf numFmtId="3" fontId="4" fillId="2" borderId="4" xfId="2" applyNumberFormat="1" applyFont="1" applyFill="1" applyBorder="1" applyAlignment="1">
      <alignment horizontal="center" vertical="center"/>
    </xf>
    <xf numFmtId="41" fontId="4" fillId="0" borderId="16" xfId="2" applyFont="1" applyBorder="1" applyAlignment="1">
      <alignment vertical="center"/>
    </xf>
    <xf numFmtId="41" fontId="4" fillId="0" borderId="12" xfId="2" applyFont="1" applyBorder="1" applyAlignment="1">
      <alignment vertical="center"/>
    </xf>
    <xf numFmtId="41" fontId="4" fillId="0" borderId="14" xfId="2" applyFont="1" applyBorder="1" applyAlignment="1">
      <alignment vertical="center"/>
    </xf>
    <xf numFmtId="41" fontId="4" fillId="0" borderId="15" xfId="2" applyFont="1" applyBorder="1" applyAlignment="1">
      <alignment vertical="center"/>
    </xf>
    <xf numFmtId="41" fontId="4" fillId="0" borderId="17" xfId="2" quotePrefix="1" applyFont="1" applyBorder="1" applyAlignment="1">
      <alignment vertical="center"/>
    </xf>
    <xf numFmtId="0" fontId="8" fillId="0" borderId="0" xfId="1" applyFont="1" applyAlignment="1">
      <alignment horizontal="left" vertical="center"/>
    </xf>
    <xf numFmtId="0" fontId="6" fillId="0" borderId="0" xfId="1" applyFont="1" applyAlignment="1">
      <alignment horizontal="left" vertical="center"/>
    </xf>
    <xf numFmtId="0" fontId="4" fillId="0" borderId="0" xfId="1" applyFont="1" applyAlignment="1">
      <alignment horizontal="left" vertical="center"/>
    </xf>
    <xf numFmtId="0" fontId="2" fillId="0" borderId="0" xfId="1" applyFont="1" applyAlignment="1">
      <alignment horizontal="left" vertical="center"/>
    </xf>
    <xf numFmtId="41" fontId="4" fillId="0" borderId="12" xfId="2" applyFont="1" applyBorder="1" applyAlignment="1">
      <alignment horizontal="center" vertical="center"/>
    </xf>
    <xf numFmtId="3" fontId="4" fillId="2" borderId="3" xfId="2" applyNumberFormat="1" applyFont="1" applyFill="1" applyBorder="1" applyAlignment="1">
      <alignment horizontal="center" vertical="center"/>
    </xf>
    <xf numFmtId="3" fontId="4" fillId="2" borderId="5" xfId="2" applyNumberFormat="1" applyFont="1" applyFill="1" applyBorder="1" applyAlignment="1">
      <alignment horizontal="center" vertical="center"/>
    </xf>
    <xf numFmtId="3" fontId="4" fillId="2" borderId="4" xfId="2" applyNumberFormat="1" applyFont="1" applyFill="1" applyBorder="1" applyAlignment="1">
      <alignment horizontal="center" vertical="center"/>
    </xf>
    <xf numFmtId="41" fontId="4" fillId="0" borderId="16" xfId="2" applyFont="1" applyBorder="1" applyAlignment="1">
      <alignment vertical="center"/>
    </xf>
    <xf numFmtId="41" fontId="4" fillId="0" borderId="9" xfId="2" applyFont="1" applyBorder="1" applyAlignment="1">
      <alignment vertical="center"/>
    </xf>
    <xf numFmtId="41" fontId="4" fillId="0" borderId="14" xfId="2" applyFont="1" applyBorder="1" applyAlignment="1">
      <alignment vertical="center"/>
    </xf>
    <xf numFmtId="41" fontId="4" fillId="0" borderId="15" xfId="2" applyFont="1" applyBorder="1" applyAlignment="1">
      <alignment vertical="center"/>
    </xf>
    <xf numFmtId="3" fontId="4" fillId="2" borderId="3" xfId="2" applyNumberFormat="1" applyFont="1" applyFill="1" applyBorder="1" applyAlignment="1">
      <alignment horizontal="right" vertical="center"/>
    </xf>
    <xf numFmtId="41" fontId="4" fillId="0" borderId="12" xfId="2" applyNumberFormat="1" applyFont="1" applyBorder="1" applyAlignment="1">
      <alignment horizontal="right" vertical="center"/>
    </xf>
    <xf numFmtId="41" fontId="4" fillId="0" borderId="16" xfId="2" applyFont="1" applyBorder="1" applyAlignment="1">
      <alignment horizontal="right" vertical="center"/>
    </xf>
    <xf numFmtId="41" fontId="4" fillId="0" borderId="32" xfId="2" applyFont="1" applyBorder="1" applyAlignment="1">
      <alignment horizontal="left" vertical="center"/>
    </xf>
    <xf numFmtId="41" fontId="4" fillId="0" borderId="32" xfId="2" applyFont="1" applyBorder="1" applyAlignment="1">
      <alignment vertical="center"/>
    </xf>
    <xf numFmtId="41" fontId="4" fillId="0" borderId="0" xfId="2" applyFont="1" applyBorder="1" applyAlignment="1">
      <alignment vertical="center"/>
    </xf>
    <xf numFmtId="41" fontId="4" fillId="0" borderId="32" xfId="2" applyFont="1" applyBorder="1" applyAlignment="1">
      <alignment horizontal="center" vertical="center"/>
    </xf>
    <xf numFmtId="3" fontId="4" fillId="2" borderId="4" xfId="2" applyNumberFormat="1" applyFont="1" applyFill="1" applyBorder="1" applyAlignment="1">
      <alignment horizontal="left" vertical="center"/>
    </xf>
    <xf numFmtId="41" fontId="4" fillId="0" borderId="0" xfId="2" applyFont="1" applyBorder="1" applyAlignment="1">
      <alignment horizontal="left" vertical="center"/>
    </xf>
    <xf numFmtId="0" fontId="4" fillId="0" borderId="0" xfId="1" applyFont="1" applyAlignment="1">
      <alignment vertical="center"/>
    </xf>
    <xf numFmtId="0" fontId="4" fillId="3" borderId="0" xfId="1" applyFont="1" applyFill="1">
      <alignment vertical="center"/>
    </xf>
    <xf numFmtId="3" fontId="4" fillId="3" borderId="0" xfId="1" applyNumberFormat="1" applyFont="1" applyFill="1" applyAlignment="1">
      <alignment horizontal="right" vertical="center"/>
    </xf>
    <xf numFmtId="3" fontId="4" fillId="3" borderId="0" xfId="1" applyNumberFormat="1" applyFont="1" applyFill="1" applyBorder="1" applyAlignment="1">
      <alignment horizontal="center" vertical="center"/>
    </xf>
    <xf numFmtId="3" fontId="4" fillId="3" borderId="0" xfId="2" applyNumberFormat="1" applyFont="1" applyFill="1" applyBorder="1" applyAlignment="1">
      <alignment horizontal="right" vertical="center"/>
    </xf>
    <xf numFmtId="3" fontId="4" fillId="3" borderId="0" xfId="2" applyNumberFormat="1" applyFont="1" applyFill="1" applyBorder="1" applyAlignment="1">
      <alignment horizontal="center" vertical="center"/>
    </xf>
    <xf numFmtId="3" fontId="4" fillId="3" borderId="0" xfId="2" applyNumberFormat="1" applyFont="1" applyFill="1" applyBorder="1" applyAlignment="1">
      <alignment vertical="center"/>
    </xf>
    <xf numFmtId="3" fontId="4" fillId="2" borderId="28" xfId="2" applyNumberFormat="1" applyFont="1" applyFill="1" applyBorder="1" applyAlignment="1">
      <alignment horizontal="right" vertical="center"/>
    </xf>
    <xf numFmtId="41" fontId="4" fillId="0" borderId="14" xfId="2" applyFont="1" applyBorder="1" applyAlignment="1">
      <alignment horizontal="right" vertical="center"/>
    </xf>
    <xf numFmtId="41" fontId="6" fillId="0" borderId="0" xfId="1" applyNumberFormat="1" applyFont="1">
      <alignment vertical="center"/>
    </xf>
    <xf numFmtId="41" fontId="4" fillId="0" borderId="12" xfId="2" applyFont="1" applyBorder="1" applyAlignment="1">
      <alignment horizontal="center" vertical="center" shrinkToFit="1"/>
    </xf>
    <xf numFmtId="3" fontId="4" fillId="2" borderId="3" xfId="2" applyNumberFormat="1" applyFont="1" applyFill="1" applyBorder="1" applyAlignment="1">
      <alignment horizontal="right" vertical="center" shrinkToFit="1"/>
    </xf>
    <xf numFmtId="41" fontId="4" fillId="0" borderId="14" xfId="2" applyFont="1" applyBorder="1" applyAlignment="1">
      <alignment vertical="center"/>
    </xf>
    <xf numFmtId="41" fontId="4" fillId="0" borderId="15" xfId="2" applyFont="1" applyBorder="1" applyAlignment="1">
      <alignment vertical="center"/>
    </xf>
    <xf numFmtId="41" fontId="4" fillId="0" borderId="15" xfId="2" applyFont="1" applyBorder="1" applyAlignment="1">
      <alignment horizontal="center" vertical="center"/>
    </xf>
    <xf numFmtId="41" fontId="4" fillId="0" borderId="0" xfId="2" applyFont="1" applyBorder="1" applyAlignment="1">
      <alignment horizontal="center" vertical="center"/>
    </xf>
    <xf numFmtId="41" fontId="4" fillId="0" borderId="15" xfId="2" quotePrefix="1" applyFont="1" applyBorder="1" applyAlignment="1">
      <alignment vertical="center"/>
    </xf>
    <xf numFmtId="41" fontId="4" fillId="0" borderId="25" xfId="2" applyFont="1" applyBorder="1" applyAlignment="1">
      <alignment vertical="center"/>
    </xf>
    <xf numFmtId="41" fontId="4" fillId="0" borderId="24" xfId="2" applyFont="1" applyBorder="1" applyAlignment="1">
      <alignment horizontal="center" vertical="center"/>
    </xf>
    <xf numFmtId="41" fontId="4" fillId="0" borderId="24" xfId="2" applyFont="1" applyBorder="1" applyAlignment="1">
      <alignment vertical="center"/>
    </xf>
    <xf numFmtId="41" fontId="4" fillId="0" borderId="24" xfId="2" applyFont="1" applyBorder="1" applyAlignment="1">
      <alignment horizontal="right" vertical="center"/>
    </xf>
    <xf numFmtId="41" fontId="4" fillId="0" borderId="33" xfId="2" applyFont="1" applyBorder="1" applyAlignment="1">
      <alignment horizontal="right" vertical="center"/>
    </xf>
    <xf numFmtId="41" fontId="4" fillId="0" borderId="35" xfId="2" applyFont="1" applyBorder="1" applyAlignment="1">
      <alignment horizontal="left" vertical="center"/>
    </xf>
    <xf numFmtId="41" fontId="4" fillId="0" borderId="35" xfId="2" applyFont="1" applyBorder="1" applyAlignment="1">
      <alignment vertical="center"/>
    </xf>
    <xf numFmtId="41" fontId="4" fillId="0" borderId="35" xfId="2" applyFont="1" applyBorder="1" applyAlignment="1">
      <alignment horizontal="center" vertical="center"/>
    </xf>
    <xf numFmtId="41" fontId="4" fillId="0" borderId="34" xfId="2" quotePrefix="1" applyFont="1" applyBorder="1" applyAlignment="1">
      <alignment vertical="center"/>
    </xf>
    <xf numFmtId="41" fontId="4" fillId="0" borderId="34" xfId="2" applyFont="1" applyBorder="1" applyAlignment="1">
      <alignment horizontal="right" vertical="center"/>
    </xf>
    <xf numFmtId="41" fontId="4" fillId="0" borderId="8" xfId="2" applyFont="1" applyBorder="1" applyAlignment="1">
      <alignment horizontal="left" vertical="center" shrinkToFit="1"/>
    </xf>
    <xf numFmtId="3" fontId="4" fillId="2" borderId="4" xfId="2" quotePrefix="1" applyNumberFormat="1" applyFont="1" applyFill="1" applyBorder="1" applyAlignment="1">
      <alignment horizontal="center" vertical="center"/>
    </xf>
    <xf numFmtId="3" fontId="4" fillId="2" borderId="3" xfId="2" applyNumberFormat="1" applyFont="1" applyFill="1" applyBorder="1" applyAlignment="1">
      <alignment horizontal="center" vertical="center"/>
    </xf>
    <xf numFmtId="3" fontId="4" fillId="2" borderId="5" xfId="2" applyNumberFormat="1" applyFont="1" applyFill="1" applyBorder="1" applyAlignment="1">
      <alignment horizontal="center" vertical="center"/>
    </xf>
    <xf numFmtId="3" fontId="4" fillId="2" borderId="4" xfId="2" applyNumberFormat="1" applyFont="1" applyFill="1" applyBorder="1" applyAlignment="1">
      <alignment horizontal="center" vertical="center"/>
    </xf>
    <xf numFmtId="41" fontId="4" fillId="0" borderId="16" xfId="2" applyFont="1" applyBorder="1" applyAlignment="1">
      <alignment vertical="center"/>
    </xf>
    <xf numFmtId="41" fontId="4" fillId="0" borderId="14" xfId="2" applyFont="1" applyBorder="1" applyAlignment="1">
      <alignment vertical="center"/>
    </xf>
    <xf numFmtId="41" fontId="4" fillId="0" borderId="15" xfId="2" applyFont="1" applyBorder="1" applyAlignment="1">
      <alignment vertical="center"/>
    </xf>
    <xf numFmtId="41" fontId="4" fillId="0" borderId="14" xfId="2" applyFont="1" applyBorder="1" applyAlignment="1">
      <alignment vertical="center"/>
    </xf>
    <xf numFmtId="41" fontId="4" fillId="0" borderId="15" xfId="2" applyFont="1" applyBorder="1" applyAlignment="1">
      <alignment vertical="center"/>
    </xf>
    <xf numFmtId="3" fontId="4" fillId="2" borderId="3" xfId="2" applyNumberFormat="1" applyFont="1" applyFill="1" applyBorder="1" applyAlignment="1">
      <alignment horizontal="center" vertical="center"/>
    </xf>
    <xf numFmtId="3" fontId="4" fillId="2" borderId="5" xfId="2" applyNumberFormat="1" applyFont="1" applyFill="1" applyBorder="1" applyAlignment="1">
      <alignment horizontal="center" vertical="center"/>
    </xf>
    <xf numFmtId="3" fontId="4" fillId="2" borderId="4" xfId="2" applyNumberFormat="1" applyFont="1" applyFill="1" applyBorder="1" applyAlignment="1">
      <alignment horizontal="center" vertical="center"/>
    </xf>
    <xf numFmtId="41" fontId="4" fillId="0" borderId="15" xfId="2" applyFont="1" applyBorder="1" applyAlignment="1">
      <alignment vertical="center"/>
    </xf>
    <xf numFmtId="0" fontId="7" fillId="0" borderId="0" xfId="1" applyFont="1" applyAlignment="1">
      <alignment horizontal="left" vertical="center"/>
    </xf>
    <xf numFmtId="0" fontId="7" fillId="0" borderId="0" xfId="1" applyFont="1" applyAlignment="1">
      <alignment horizontal="left" vertical="center"/>
    </xf>
    <xf numFmtId="3" fontId="11" fillId="0" borderId="0" xfId="1" applyNumberFormat="1" applyFont="1">
      <alignment vertical="center"/>
    </xf>
    <xf numFmtId="0" fontId="11" fillId="0" borderId="0" xfId="1" applyFont="1">
      <alignment vertical="center"/>
    </xf>
    <xf numFmtId="3" fontId="10" fillId="0" borderId="0" xfId="1" applyNumberFormat="1" applyFont="1" applyBorder="1">
      <alignment vertical="center"/>
    </xf>
    <xf numFmtId="0" fontId="10" fillId="0" borderId="0" xfId="1" applyFont="1">
      <alignment vertical="center"/>
    </xf>
    <xf numFmtId="3" fontId="10" fillId="0" borderId="0" xfId="1" applyNumberFormat="1" applyFont="1">
      <alignment vertical="center"/>
    </xf>
    <xf numFmtId="3" fontId="10" fillId="0" borderId="0" xfId="1" applyNumberFormat="1" applyFont="1" applyAlignment="1">
      <alignment horizontal="right" vertical="center"/>
    </xf>
    <xf numFmtId="41" fontId="10" fillId="0" borderId="16" xfId="2" applyFont="1" applyBorder="1" applyAlignment="1">
      <alignment horizontal="right" vertical="center" shrinkToFit="1"/>
    </xf>
    <xf numFmtId="41" fontId="10" fillId="0" borderId="32" xfId="2" applyFont="1" applyBorder="1" applyAlignment="1">
      <alignment horizontal="right" vertical="center" shrinkToFit="1"/>
    </xf>
    <xf numFmtId="41" fontId="10" fillId="0" borderId="14" xfId="2" applyFont="1" applyBorder="1" applyAlignment="1">
      <alignment horizontal="right" vertical="center"/>
    </xf>
    <xf numFmtId="41" fontId="10" fillId="0" borderId="0" xfId="2" applyFont="1" applyBorder="1" applyAlignment="1">
      <alignment horizontal="right" vertical="center"/>
    </xf>
    <xf numFmtId="3" fontId="10" fillId="2" borderId="5" xfId="2" applyNumberFormat="1" applyFont="1" applyFill="1" applyBorder="1" applyAlignment="1">
      <alignment horizontal="right" vertical="center"/>
    </xf>
    <xf numFmtId="3" fontId="10" fillId="2" borderId="4" xfId="2" applyNumberFormat="1" applyFont="1" applyFill="1" applyBorder="1" applyAlignment="1">
      <alignment horizontal="right" vertical="center"/>
    </xf>
    <xf numFmtId="3" fontId="10" fillId="2" borderId="40" xfId="1" applyNumberFormat="1" applyFont="1" applyFill="1" applyBorder="1" applyAlignment="1">
      <alignment horizontal="center" vertical="center"/>
    </xf>
    <xf numFmtId="41" fontId="10" fillId="0" borderId="16" xfId="2" applyFont="1" applyBorder="1" applyAlignment="1">
      <alignment horizontal="right" vertical="center"/>
    </xf>
    <xf numFmtId="41" fontId="10" fillId="0" borderId="32" xfId="2" applyFont="1" applyBorder="1" applyAlignment="1">
      <alignment horizontal="right" vertical="center"/>
    </xf>
    <xf numFmtId="41" fontId="10" fillId="0" borderId="36" xfId="2" applyFont="1" applyBorder="1" applyAlignment="1">
      <alignment horizontal="center" vertical="center" wrapText="1"/>
    </xf>
    <xf numFmtId="41" fontId="10" fillId="0" borderId="39" xfId="2" applyFont="1" applyBorder="1" applyAlignment="1">
      <alignment horizontal="center" vertical="center" wrapText="1"/>
    </xf>
    <xf numFmtId="3" fontId="12" fillId="0" borderId="0" xfId="1" applyNumberFormat="1" applyFont="1">
      <alignment vertical="center"/>
    </xf>
    <xf numFmtId="0" fontId="12" fillId="0" borderId="0" xfId="1" applyFont="1">
      <alignment vertical="center"/>
    </xf>
    <xf numFmtId="177" fontId="10" fillId="0" borderId="32" xfId="2" applyNumberFormat="1" applyFont="1" applyBorder="1" applyAlignment="1">
      <alignment horizontal="right" vertical="center" shrinkToFit="1"/>
    </xf>
    <xf numFmtId="176" fontId="10" fillId="0" borderId="32" xfId="2" applyNumberFormat="1" applyFont="1" applyBorder="1" applyAlignment="1">
      <alignment horizontal="right" vertical="center" shrinkToFit="1"/>
    </xf>
    <xf numFmtId="177" fontId="4" fillId="0" borderId="33" xfId="2" applyNumberFormat="1" applyFont="1" applyBorder="1" applyAlignment="1">
      <alignment horizontal="right" vertical="center"/>
    </xf>
    <xf numFmtId="177" fontId="4" fillId="0" borderId="16" xfId="2" applyNumberFormat="1" applyFont="1" applyBorder="1" applyAlignment="1">
      <alignment vertical="center"/>
    </xf>
    <xf numFmtId="177" fontId="4" fillId="0" borderId="14" xfId="2" applyNumberFormat="1" applyFont="1" applyBorder="1" applyAlignment="1">
      <alignment vertical="center"/>
    </xf>
    <xf numFmtId="176" fontId="4" fillId="0" borderId="35" xfId="2" applyNumberFormat="1" applyFont="1" applyBorder="1" applyAlignment="1">
      <alignment vertical="center" shrinkToFit="1"/>
    </xf>
    <xf numFmtId="176" fontId="4" fillId="0" borderId="32" xfId="2" applyNumberFormat="1" applyFont="1" applyBorder="1" applyAlignment="1">
      <alignment vertical="center"/>
    </xf>
    <xf numFmtId="176" fontId="4" fillId="0" borderId="0" xfId="2" applyNumberFormat="1" applyFont="1" applyBorder="1" applyAlignment="1">
      <alignment vertical="center"/>
    </xf>
    <xf numFmtId="176" fontId="10" fillId="0" borderId="32" xfId="2" quotePrefix="1" applyNumberFormat="1" applyFont="1" applyBorder="1" applyAlignment="1">
      <alignment horizontal="right" vertical="center" shrinkToFit="1"/>
    </xf>
    <xf numFmtId="3" fontId="4" fillId="2" borderId="3" xfId="2" applyNumberFormat="1" applyFont="1" applyFill="1" applyBorder="1" applyAlignment="1">
      <alignment horizontal="center" vertical="center"/>
    </xf>
    <xf numFmtId="3" fontId="4" fillId="2" borderId="5" xfId="2" applyNumberFormat="1" applyFont="1" applyFill="1" applyBorder="1" applyAlignment="1">
      <alignment horizontal="center" vertical="center"/>
    </xf>
    <xf numFmtId="3" fontId="4" fillId="2" borderId="4" xfId="2" applyNumberFormat="1" applyFont="1" applyFill="1" applyBorder="1" applyAlignment="1">
      <alignment horizontal="center" vertical="center"/>
    </xf>
    <xf numFmtId="41" fontId="4" fillId="0" borderId="15" xfId="2" applyFont="1" applyBorder="1" applyAlignment="1">
      <alignment vertical="center"/>
    </xf>
    <xf numFmtId="0" fontId="7" fillId="0" borderId="0" xfId="1" applyFont="1" applyAlignment="1">
      <alignment horizontal="left" vertical="center"/>
    </xf>
    <xf numFmtId="177" fontId="10" fillId="0" borderId="36" xfId="2" applyNumberFormat="1" applyFont="1" applyBorder="1" applyAlignment="1">
      <alignment horizontal="left" vertical="center" shrinkToFit="1"/>
    </xf>
    <xf numFmtId="0" fontId="7" fillId="0" borderId="0" xfId="1" applyFont="1" applyAlignment="1">
      <alignment horizontal="left" vertical="center"/>
    </xf>
    <xf numFmtId="41" fontId="10" fillId="0" borderId="33" xfId="2" applyFont="1" applyBorder="1" applyAlignment="1">
      <alignment horizontal="right" vertical="center" shrinkToFit="1"/>
    </xf>
    <xf numFmtId="177" fontId="10" fillId="0" borderId="35" xfId="2" applyNumberFormat="1" applyFont="1" applyBorder="1" applyAlignment="1">
      <alignment horizontal="right" vertical="center" shrinkToFit="1"/>
    </xf>
    <xf numFmtId="41" fontId="10" fillId="0" borderId="35" xfId="2" applyFont="1" applyBorder="1" applyAlignment="1">
      <alignment horizontal="right" vertical="center" shrinkToFit="1"/>
    </xf>
    <xf numFmtId="176" fontId="10" fillId="0" borderId="35" xfId="2" applyNumberFormat="1" applyFont="1" applyBorder="1" applyAlignment="1">
      <alignment horizontal="right" vertical="center" shrinkToFit="1"/>
    </xf>
    <xf numFmtId="176" fontId="10" fillId="0" borderId="35" xfId="2" quotePrefix="1" applyNumberFormat="1" applyFont="1" applyBorder="1" applyAlignment="1">
      <alignment horizontal="right" vertical="center" shrinkToFit="1"/>
    </xf>
    <xf numFmtId="177" fontId="10" fillId="0" borderId="41" xfId="2" applyNumberFormat="1" applyFont="1" applyBorder="1" applyAlignment="1">
      <alignment horizontal="left" vertical="center" shrinkToFit="1"/>
    </xf>
    <xf numFmtId="176" fontId="7" fillId="0" borderId="0" xfId="1" applyNumberFormat="1" applyFont="1" applyAlignment="1">
      <alignment horizontal="left" vertical="center"/>
    </xf>
    <xf numFmtId="0" fontId="6" fillId="0" borderId="0" xfId="1" applyFont="1" applyAlignment="1">
      <alignment vertical="center"/>
    </xf>
    <xf numFmtId="41" fontId="4" fillId="0" borderId="42" xfId="2" applyFont="1" applyBorder="1" applyAlignment="1">
      <alignment vertical="center"/>
    </xf>
    <xf numFmtId="41" fontId="4" fillId="0" borderId="43" xfId="2" applyFont="1" applyBorder="1" applyAlignment="1">
      <alignment horizontal="center" vertical="center"/>
    </xf>
    <xf numFmtId="41" fontId="4" fillId="0" borderId="43" xfId="2" applyFont="1" applyBorder="1" applyAlignment="1">
      <alignment vertical="center"/>
    </xf>
    <xf numFmtId="41" fontId="4" fillId="0" borderId="43" xfId="2" applyFont="1" applyBorder="1" applyAlignment="1">
      <alignment horizontal="right" vertical="center"/>
    </xf>
    <xf numFmtId="41" fontId="4" fillId="0" borderId="44" xfId="2" applyFont="1" applyBorder="1" applyAlignment="1">
      <alignment vertical="center"/>
    </xf>
    <xf numFmtId="177" fontId="4" fillId="0" borderId="44" xfId="2" applyNumberFormat="1" applyFont="1" applyBorder="1" applyAlignment="1">
      <alignment horizontal="right" vertical="center"/>
    </xf>
    <xf numFmtId="41" fontId="4" fillId="0" borderId="45" xfId="2" applyFont="1" applyBorder="1" applyAlignment="1">
      <alignment vertical="center"/>
    </xf>
    <xf numFmtId="176" fontId="4" fillId="0" borderId="45" xfId="2" applyNumberFormat="1" applyFont="1" applyBorder="1" applyAlignment="1">
      <alignment vertical="center" shrinkToFit="1"/>
    </xf>
    <xf numFmtId="41" fontId="4" fillId="0" borderId="43" xfId="2" quotePrefix="1" applyFont="1" applyBorder="1" applyAlignment="1">
      <alignment vertical="center"/>
    </xf>
    <xf numFmtId="41" fontId="4" fillId="0" borderId="46" xfId="2" applyFont="1" applyBorder="1" applyAlignment="1">
      <alignment horizontal="right" vertical="center"/>
    </xf>
    <xf numFmtId="41" fontId="10" fillId="0" borderId="44" xfId="2" applyFont="1" applyBorder="1" applyAlignment="1">
      <alignment horizontal="right" vertical="center" shrinkToFit="1"/>
    </xf>
    <xf numFmtId="177" fontId="10" fillId="0" borderId="45" xfId="2" applyNumberFormat="1" applyFont="1" applyBorder="1" applyAlignment="1">
      <alignment horizontal="right" vertical="center" shrinkToFit="1"/>
    </xf>
    <xf numFmtId="41" fontId="10" fillId="0" borderId="45" xfId="2" applyFont="1" applyBorder="1" applyAlignment="1">
      <alignment horizontal="right" vertical="center" shrinkToFit="1"/>
    </xf>
    <xf numFmtId="176" fontId="10" fillId="0" borderId="45" xfId="2" applyNumberFormat="1" applyFont="1" applyBorder="1" applyAlignment="1">
      <alignment horizontal="right" vertical="center" shrinkToFit="1"/>
    </xf>
    <xf numFmtId="176" fontId="10" fillId="0" borderId="45" xfId="2" quotePrefix="1" applyNumberFormat="1" applyFont="1" applyBorder="1" applyAlignment="1">
      <alignment horizontal="right" vertical="center" shrinkToFit="1"/>
    </xf>
    <xf numFmtId="177" fontId="10" fillId="0" borderId="47" xfId="2" applyNumberFormat="1" applyFont="1" applyBorder="1" applyAlignment="1">
      <alignment horizontal="left" vertical="center" shrinkToFit="1"/>
    </xf>
    <xf numFmtId="41" fontId="4" fillId="0" borderId="48" xfId="2" applyFont="1" applyBorder="1" applyAlignment="1">
      <alignment vertical="center"/>
    </xf>
    <xf numFmtId="41" fontId="4" fillId="0" borderId="20" xfId="2" applyFont="1" applyBorder="1" applyAlignment="1">
      <alignment horizontal="center" vertical="center"/>
    </xf>
    <xf numFmtId="41" fontId="4" fillId="0" borderId="20" xfId="2" applyFont="1" applyBorder="1" applyAlignment="1">
      <alignment vertical="center"/>
    </xf>
    <xf numFmtId="41" fontId="4" fillId="0" borderId="20" xfId="2" applyFont="1" applyBorder="1" applyAlignment="1">
      <alignment horizontal="right" vertical="center"/>
    </xf>
    <xf numFmtId="41" fontId="4" fillId="0" borderId="21" xfId="2" applyFont="1" applyBorder="1" applyAlignment="1">
      <alignment vertical="center"/>
    </xf>
    <xf numFmtId="177" fontId="4" fillId="0" borderId="21" xfId="2" applyNumberFormat="1" applyFont="1" applyBorder="1" applyAlignment="1">
      <alignment horizontal="right" vertical="center"/>
    </xf>
    <xf numFmtId="41" fontId="4" fillId="0" borderId="31" xfId="2" applyFont="1" applyBorder="1" applyAlignment="1">
      <alignment vertical="center"/>
    </xf>
    <xf numFmtId="176" fontId="4" fillId="0" borderId="31" xfId="2" applyNumberFormat="1" applyFont="1" applyBorder="1" applyAlignment="1">
      <alignment vertical="center" shrinkToFit="1"/>
    </xf>
    <xf numFmtId="41" fontId="4" fillId="0" borderId="20" xfId="2" quotePrefix="1" applyFont="1" applyBorder="1" applyAlignment="1">
      <alignment vertical="center"/>
    </xf>
    <xf numFmtId="41" fontId="4" fillId="0" borderId="26" xfId="2" applyFont="1" applyBorder="1" applyAlignment="1">
      <alignment horizontal="right" vertical="center"/>
    </xf>
    <xf numFmtId="41" fontId="10" fillId="0" borderId="21" xfId="2" applyFont="1" applyBorder="1" applyAlignment="1">
      <alignment horizontal="right" vertical="center" shrinkToFit="1"/>
    </xf>
    <xf numFmtId="177" fontId="10" fillId="0" borderId="31" xfId="2" applyNumberFormat="1" applyFont="1" applyBorder="1" applyAlignment="1">
      <alignment horizontal="right" vertical="center" shrinkToFit="1"/>
    </xf>
    <xf numFmtId="41" fontId="10" fillId="0" borderId="31" xfId="2" applyFont="1" applyBorder="1" applyAlignment="1">
      <alignment horizontal="right" vertical="center" shrinkToFit="1"/>
    </xf>
    <xf numFmtId="176" fontId="10" fillId="0" borderId="31" xfId="2" applyNumberFormat="1" applyFont="1" applyBorder="1" applyAlignment="1">
      <alignment horizontal="right" vertical="center" shrinkToFit="1"/>
    </xf>
    <xf numFmtId="176" fontId="10" fillId="0" borderId="31" xfId="2" quotePrefix="1" applyNumberFormat="1" applyFont="1" applyBorder="1" applyAlignment="1">
      <alignment horizontal="right" vertical="center" shrinkToFit="1"/>
    </xf>
    <xf numFmtId="177" fontId="10" fillId="0" borderId="49" xfId="2" applyNumberFormat="1" applyFont="1" applyBorder="1" applyAlignment="1">
      <alignment horizontal="left" vertical="center" shrinkToFit="1"/>
    </xf>
    <xf numFmtId="176" fontId="7" fillId="0" borderId="0" xfId="1" applyNumberFormat="1" applyFont="1" applyAlignment="1">
      <alignment vertical="center"/>
    </xf>
    <xf numFmtId="0" fontId="7" fillId="0" borderId="0" xfId="1" applyFont="1" applyAlignment="1">
      <alignment horizontal="right" vertical="center"/>
    </xf>
    <xf numFmtId="3" fontId="4" fillId="2" borderId="3" xfId="2" applyNumberFormat="1" applyFont="1" applyFill="1" applyBorder="1" applyAlignment="1">
      <alignment horizontal="center" vertical="center"/>
    </xf>
    <xf numFmtId="3" fontId="4" fillId="2" borderId="5" xfId="2" applyNumberFormat="1" applyFont="1" applyFill="1" applyBorder="1" applyAlignment="1">
      <alignment horizontal="center" vertical="center"/>
    </xf>
    <xf numFmtId="3" fontId="4" fillId="2" borderId="4" xfId="2" applyNumberFormat="1" applyFont="1" applyFill="1" applyBorder="1" applyAlignment="1">
      <alignment horizontal="center" vertical="center"/>
    </xf>
    <xf numFmtId="41" fontId="4" fillId="0" borderId="14" xfId="2" applyFont="1" applyBorder="1" applyAlignment="1">
      <alignment vertical="center"/>
    </xf>
    <xf numFmtId="41" fontId="4" fillId="0" borderId="15" xfId="2" applyFont="1" applyBorder="1" applyAlignment="1">
      <alignment vertical="center"/>
    </xf>
    <xf numFmtId="0" fontId="7" fillId="0" borderId="0" xfId="1" applyFont="1" applyAlignment="1">
      <alignment horizontal="left" vertical="center"/>
    </xf>
    <xf numFmtId="177" fontId="4" fillId="0" borderId="14" xfId="2" applyNumberFormat="1" applyFont="1" applyBorder="1" applyAlignment="1">
      <alignment horizontal="right" vertical="center"/>
    </xf>
    <xf numFmtId="176" fontId="4" fillId="0" borderId="0" xfId="2" applyNumberFormat="1" applyFont="1" applyBorder="1" applyAlignment="1">
      <alignment vertical="center" shrinkToFit="1"/>
    </xf>
    <xf numFmtId="41" fontId="10" fillId="0" borderId="50" xfId="2" applyFont="1" applyBorder="1" applyAlignment="1">
      <alignment horizontal="right" vertical="center" shrinkToFit="1"/>
    </xf>
    <xf numFmtId="177" fontId="10" fillId="0" borderId="51" xfId="2" applyNumberFormat="1" applyFont="1" applyBorder="1" applyAlignment="1">
      <alignment horizontal="right" vertical="center" shrinkToFit="1"/>
    </xf>
    <xf numFmtId="41" fontId="10" fillId="0" borderId="0" xfId="2" applyFont="1" applyBorder="1" applyAlignment="1">
      <alignment horizontal="right" vertical="center" shrinkToFit="1"/>
    </xf>
    <xf numFmtId="176" fontId="10" fillId="0" borderId="0" xfId="2" applyNumberFormat="1" applyFont="1" applyBorder="1" applyAlignment="1">
      <alignment horizontal="right" vertical="center" shrinkToFit="1"/>
    </xf>
    <xf numFmtId="176" fontId="10" fillId="0" borderId="51" xfId="2" quotePrefix="1" applyNumberFormat="1" applyFont="1" applyBorder="1" applyAlignment="1">
      <alignment horizontal="right" vertical="center" shrinkToFit="1"/>
    </xf>
    <xf numFmtId="177" fontId="10" fillId="0" borderId="52" xfId="2" applyNumberFormat="1" applyFont="1" applyBorder="1" applyAlignment="1">
      <alignment horizontal="left" vertical="center" shrinkToFit="1"/>
    </xf>
    <xf numFmtId="3" fontId="4" fillId="2" borderId="3" xfId="2" applyNumberFormat="1" applyFont="1" applyFill="1" applyBorder="1" applyAlignment="1">
      <alignment horizontal="center" vertical="center"/>
    </xf>
    <xf numFmtId="3" fontId="4" fillId="2" borderId="5" xfId="2" applyNumberFormat="1" applyFont="1" applyFill="1" applyBorder="1" applyAlignment="1">
      <alignment horizontal="center" vertical="center"/>
    </xf>
    <xf numFmtId="3" fontId="4" fillId="2" borderId="4" xfId="2" applyNumberFormat="1" applyFont="1" applyFill="1" applyBorder="1" applyAlignment="1">
      <alignment horizontal="center" vertical="center"/>
    </xf>
    <xf numFmtId="41" fontId="4" fillId="0" borderId="15" xfId="2" applyFont="1" applyBorder="1" applyAlignment="1">
      <alignment vertical="center"/>
    </xf>
    <xf numFmtId="0" fontId="7" fillId="0" borderId="0" xfId="1" applyFont="1" applyAlignment="1">
      <alignment horizontal="left" vertical="center"/>
    </xf>
    <xf numFmtId="176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left" vertical="center"/>
    </xf>
    <xf numFmtId="3" fontId="16" fillId="0" borderId="0" xfId="1" applyNumberFormat="1" applyFont="1" applyAlignment="1">
      <alignment horizontal="center" vertical="center"/>
    </xf>
    <xf numFmtId="176" fontId="4" fillId="2" borderId="4" xfId="2" applyNumberFormat="1" applyFont="1" applyFill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7" fillId="0" borderId="0" xfId="1" quotePrefix="1" applyFont="1">
      <alignment vertical="center"/>
    </xf>
    <xf numFmtId="0" fontId="7" fillId="0" borderId="0" xfId="1" quotePrefix="1" applyFont="1" applyAlignment="1">
      <alignment horizontal="left" vertical="center"/>
    </xf>
    <xf numFmtId="0" fontId="7" fillId="0" borderId="0" xfId="1" applyFont="1" applyAlignment="1">
      <alignment vertical="center"/>
    </xf>
    <xf numFmtId="3" fontId="7" fillId="0" borderId="0" xfId="1" applyNumberFormat="1" applyFont="1">
      <alignment vertical="center"/>
    </xf>
    <xf numFmtId="176" fontId="4" fillId="2" borderId="3" xfId="2" applyNumberFormat="1" applyFont="1" applyFill="1" applyBorder="1" applyAlignment="1">
      <alignment horizontal="right" vertical="center"/>
    </xf>
    <xf numFmtId="3" fontId="4" fillId="2" borderId="6" xfId="2" applyNumberFormat="1" applyFont="1" applyFill="1" applyBorder="1" applyAlignment="1">
      <alignment horizontal="center" vertical="center"/>
    </xf>
    <xf numFmtId="3" fontId="4" fillId="2" borderId="3" xfId="2" applyNumberFormat="1" applyFont="1" applyFill="1" applyBorder="1" applyAlignment="1">
      <alignment horizontal="center" vertical="center"/>
    </xf>
    <xf numFmtId="3" fontId="4" fillId="2" borderId="5" xfId="2" applyNumberFormat="1" applyFont="1" applyFill="1" applyBorder="1" applyAlignment="1">
      <alignment horizontal="center" vertical="center"/>
    </xf>
    <xf numFmtId="3" fontId="4" fillId="2" borderId="4" xfId="2" applyNumberFormat="1" applyFont="1" applyFill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4" fillId="2" borderId="25" xfId="1" applyFont="1" applyFill="1" applyBorder="1" applyAlignment="1">
      <alignment horizontal="center" vertical="center"/>
    </xf>
    <xf numFmtId="0" fontId="4" fillId="2" borderId="22" xfId="1" applyFont="1" applyFill="1" applyBorder="1" applyAlignment="1">
      <alignment horizontal="center" vertical="center"/>
    </xf>
    <xf numFmtId="0" fontId="4" fillId="2" borderId="24" xfId="1" applyFont="1" applyFill="1" applyBorder="1" applyAlignment="1">
      <alignment horizontal="center" vertical="center" wrapText="1"/>
    </xf>
    <xf numFmtId="0" fontId="4" fillId="2" borderId="24" xfId="1" applyFont="1" applyFill="1" applyBorder="1" applyAlignment="1">
      <alignment horizontal="center" vertical="center"/>
    </xf>
    <xf numFmtId="3" fontId="4" fillId="2" borderId="24" xfId="1" applyNumberFormat="1" applyFont="1" applyFill="1" applyBorder="1" applyAlignment="1">
      <alignment horizontal="center" vertical="center"/>
    </xf>
    <xf numFmtId="3" fontId="4" fillId="2" borderId="19" xfId="1" applyNumberFormat="1" applyFont="1" applyFill="1" applyBorder="1" applyAlignment="1">
      <alignment horizontal="center" vertical="center"/>
    </xf>
    <xf numFmtId="0" fontId="4" fillId="2" borderId="23" xfId="1" applyFont="1" applyFill="1" applyBorder="1" applyAlignment="1">
      <alignment horizontal="center" vertical="center" wrapText="1"/>
    </xf>
    <xf numFmtId="0" fontId="4" fillId="2" borderId="18" xfId="1" applyFont="1" applyFill="1" applyBorder="1" applyAlignment="1">
      <alignment horizontal="center" vertical="center"/>
    </xf>
    <xf numFmtId="49" fontId="4" fillId="2" borderId="21" xfId="1" applyNumberFormat="1" applyFont="1" applyFill="1" applyBorder="1" applyAlignment="1">
      <alignment horizontal="center" vertical="center"/>
    </xf>
    <xf numFmtId="49" fontId="4" fillId="2" borderId="20" xfId="1" applyNumberFormat="1" applyFont="1" applyFill="1" applyBorder="1" applyAlignment="1">
      <alignment horizontal="center" vertical="center"/>
    </xf>
    <xf numFmtId="41" fontId="4" fillId="0" borderId="16" xfId="2" applyFont="1" applyBorder="1" applyAlignment="1">
      <alignment vertical="center"/>
    </xf>
    <xf numFmtId="41" fontId="4" fillId="0" borderId="17" xfId="2" applyFont="1" applyBorder="1" applyAlignment="1">
      <alignment vertical="center"/>
    </xf>
    <xf numFmtId="41" fontId="4" fillId="0" borderId="12" xfId="2" applyFont="1" applyBorder="1" applyAlignment="1">
      <alignment vertical="center"/>
    </xf>
    <xf numFmtId="41" fontId="4" fillId="0" borderId="9" xfId="2" applyFont="1" applyBorder="1" applyAlignment="1">
      <alignment vertical="center"/>
    </xf>
    <xf numFmtId="41" fontId="4" fillId="0" borderId="14" xfId="2" applyFont="1" applyBorder="1" applyAlignment="1">
      <alignment horizontal="left" vertical="center"/>
    </xf>
    <xf numFmtId="41" fontId="4" fillId="0" borderId="15" xfId="2" applyFont="1" applyBorder="1" applyAlignment="1">
      <alignment horizontal="left" vertical="center"/>
    </xf>
    <xf numFmtId="3" fontId="4" fillId="2" borderId="26" xfId="1" applyNumberFormat="1" applyFont="1" applyFill="1" applyBorder="1" applyAlignment="1">
      <alignment horizontal="center" vertical="center"/>
    </xf>
    <xf numFmtId="41" fontId="4" fillId="0" borderId="14" xfId="2" applyFont="1" applyBorder="1" applyAlignment="1">
      <alignment vertical="center"/>
    </xf>
    <xf numFmtId="41" fontId="4" fillId="0" borderId="15" xfId="2" applyFont="1" applyBorder="1" applyAlignment="1">
      <alignment vertical="center"/>
    </xf>
    <xf numFmtId="41" fontId="4" fillId="0" borderId="29" xfId="2" applyFont="1" applyBorder="1" applyAlignment="1">
      <alignment vertical="center"/>
    </xf>
    <xf numFmtId="41" fontId="4" fillId="0" borderId="30" xfId="2" applyFont="1" applyBorder="1" applyAlignment="1">
      <alignment vertical="center"/>
    </xf>
    <xf numFmtId="0" fontId="4" fillId="2" borderId="21" xfId="1" applyFont="1" applyFill="1" applyBorder="1" applyAlignment="1">
      <alignment horizontal="center" vertical="center"/>
    </xf>
    <xf numFmtId="0" fontId="4" fillId="2" borderId="31" xfId="1" applyFont="1" applyFill="1" applyBorder="1" applyAlignment="1">
      <alignment horizontal="center" vertical="center"/>
    </xf>
    <xf numFmtId="0" fontId="4" fillId="2" borderId="20" xfId="1" applyFont="1" applyFill="1" applyBorder="1" applyAlignment="1">
      <alignment horizontal="center" vertical="center"/>
    </xf>
    <xf numFmtId="41" fontId="4" fillId="0" borderId="33" xfId="2" applyFont="1" applyBorder="1" applyAlignment="1">
      <alignment vertical="center"/>
    </xf>
    <xf numFmtId="41" fontId="4" fillId="0" borderId="34" xfId="2" applyFont="1" applyBorder="1" applyAlignment="1">
      <alignment vertical="center"/>
    </xf>
    <xf numFmtId="176" fontId="7" fillId="0" borderId="0" xfId="1" applyNumberFormat="1" applyFont="1" applyAlignment="1">
      <alignment horizontal="center" vertical="center"/>
    </xf>
    <xf numFmtId="0" fontId="10" fillId="2" borderId="16" xfId="1" applyFont="1" applyFill="1" applyBorder="1" applyAlignment="1">
      <alignment horizontal="center" vertical="center" wrapText="1"/>
    </xf>
    <xf numFmtId="0" fontId="10" fillId="2" borderId="32" xfId="1" applyFont="1" applyFill="1" applyBorder="1" applyAlignment="1">
      <alignment horizontal="center" vertical="center" wrapText="1"/>
    </xf>
    <xf numFmtId="0" fontId="10" fillId="2" borderId="36" xfId="1" applyFont="1" applyFill="1" applyBorder="1" applyAlignment="1">
      <alignment horizontal="center" vertical="center" wrapText="1"/>
    </xf>
    <xf numFmtId="0" fontId="10" fillId="2" borderId="29" xfId="1" applyFont="1" applyFill="1" applyBorder="1" applyAlignment="1">
      <alignment horizontal="center" vertical="center" wrapText="1"/>
    </xf>
    <xf numFmtId="0" fontId="10" fillId="2" borderId="37" xfId="1" applyFont="1" applyFill="1" applyBorder="1" applyAlignment="1">
      <alignment horizontal="center" vertical="center" wrapText="1"/>
    </xf>
    <xf numFmtId="0" fontId="10" fillId="2" borderId="38" xfId="1" applyFont="1" applyFill="1" applyBorder="1" applyAlignment="1">
      <alignment horizontal="center" vertical="center" wrapText="1"/>
    </xf>
    <xf numFmtId="0" fontId="7" fillId="0" borderId="0" xfId="1" applyFont="1" applyAlignment="1">
      <alignment horizontal="left" vertical="center"/>
    </xf>
    <xf numFmtId="3" fontId="16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left" vertical="center" shrinkToFit="1"/>
    </xf>
    <xf numFmtId="0" fontId="7" fillId="0" borderId="0" xfId="1" applyFont="1" applyAlignment="1">
      <alignment horizontal="center" vertical="center" shrinkToFit="1"/>
    </xf>
  </cellXfs>
  <cellStyles count="3">
    <cellStyle name="쉼표 [0] 2" xfId="2"/>
    <cellStyle name="표준" xfId="0" builtinId="0"/>
    <cellStyle name="표준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"/>
  <sheetViews>
    <sheetView showGridLines="0" zoomScaleNormal="100" workbookViewId="0">
      <selection activeCell="A5" sqref="A5"/>
    </sheetView>
  </sheetViews>
  <sheetFormatPr defaultRowHeight="22.5" customHeight="1"/>
  <cols>
    <col min="1" max="1" width="16.7109375" style="1" customWidth="1"/>
    <col min="2" max="2" width="11.140625" style="1" customWidth="1"/>
    <col min="3" max="3" width="7.7109375" style="1" customWidth="1"/>
    <col min="4" max="4" width="14.28515625" style="1" customWidth="1"/>
    <col min="5" max="5" width="11.5703125" style="1" customWidth="1"/>
    <col min="6" max="6" width="5.5703125" style="1" customWidth="1"/>
    <col min="7" max="7" width="19.28515625" style="1" bestFit="1" customWidth="1"/>
    <col min="8" max="8" width="14.28515625" style="1" customWidth="1"/>
    <col min="9" max="9" width="10.28515625" style="3" customWidth="1"/>
    <col min="10" max="10" width="10.42578125" style="3" customWidth="1"/>
    <col min="11" max="11" width="25.140625" style="1" customWidth="1"/>
    <col min="12" max="12" width="15.7109375" style="2" customWidth="1"/>
    <col min="13" max="13" width="9.42578125" style="2" customWidth="1"/>
    <col min="14" max="16384" width="9.140625" style="1"/>
  </cols>
  <sheetData>
    <row r="1" spans="1:13" ht="39" customHeight="1">
      <c r="A1" s="231" t="s">
        <v>29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</row>
    <row r="2" spans="1:13" s="35" customFormat="1" ht="17.100000000000001" customHeight="1">
      <c r="A2" s="35" t="s">
        <v>30</v>
      </c>
      <c r="I2" s="37"/>
      <c r="J2" s="37"/>
      <c r="L2" s="36"/>
      <c r="M2" s="36"/>
    </row>
    <row r="3" spans="1:13" s="29" customFormat="1" ht="17.100000000000001" customHeight="1">
      <c r="A3" s="32" t="s">
        <v>31</v>
      </c>
      <c r="G3" s="34"/>
      <c r="H3" s="34"/>
      <c r="I3" s="33"/>
      <c r="J3" s="33"/>
      <c r="L3" s="30"/>
      <c r="M3" s="30"/>
    </row>
    <row r="4" spans="1:13" s="29" customFormat="1" ht="17.100000000000001" customHeight="1">
      <c r="A4" s="32" t="s">
        <v>32</v>
      </c>
      <c r="I4" s="31"/>
      <c r="J4" s="31"/>
      <c r="L4" s="30"/>
      <c r="M4" s="30"/>
    </row>
    <row r="5" spans="1:13" s="29" customFormat="1" ht="17.100000000000001" customHeight="1">
      <c r="A5" s="32" t="s">
        <v>37</v>
      </c>
      <c r="I5" s="31"/>
      <c r="J5" s="31"/>
      <c r="L5" s="30"/>
      <c r="M5" s="30"/>
    </row>
    <row r="6" spans="1:13" s="29" customFormat="1" ht="17.100000000000001" customHeight="1">
      <c r="A6" s="32" t="s">
        <v>20</v>
      </c>
      <c r="I6" s="31"/>
      <c r="J6" s="31"/>
      <c r="L6" s="30"/>
      <c r="M6" s="30"/>
    </row>
    <row r="7" spans="1:13" s="29" customFormat="1" ht="17.100000000000001" customHeight="1">
      <c r="A7" s="32" t="s">
        <v>27</v>
      </c>
      <c r="I7" s="31"/>
      <c r="J7" s="31"/>
      <c r="L7" s="30"/>
      <c r="M7" s="30"/>
    </row>
    <row r="8" spans="1:13" s="29" customFormat="1" ht="17.100000000000001" customHeight="1">
      <c r="A8" s="32" t="s">
        <v>25</v>
      </c>
      <c r="I8" s="31"/>
      <c r="J8" s="31"/>
      <c r="L8" s="30"/>
      <c r="M8" s="30"/>
    </row>
    <row r="9" spans="1:13" s="29" customFormat="1" ht="17.100000000000001" customHeight="1">
      <c r="A9" s="32" t="s">
        <v>22</v>
      </c>
      <c r="I9" s="31"/>
      <c r="J9" s="31"/>
      <c r="L9" s="30"/>
      <c r="M9" s="30"/>
    </row>
    <row r="10" spans="1:13" s="29" customFormat="1" ht="17.100000000000001" customHeight="1">
      <c r="A10" s="32" t="s">
        <v>26</v>
      </c>
      <c r="I10" s="31"/>
      <c r="J10" s="31"/>
      <c r="K10" s="30" t="s">
        <v>16</v>
      </c>
      <c r="L10" s="30"/>
      <c r="M10" s="30"/>
    </row>
    <row r="11" spans="1:13" s="26" customFormat="1" ht="17.100000000000001" customHeight="1">
      <c r="A11" s="232" t="s">
        <v>15</v>
      </c>
      <c r="B11" s="234" t="s">
        <v>14</v>
      </c>
      <c r="C11" s="234"/>
      <c r="D11" s="234"/>
      <c r="E11" s="235" t="s">
        <v>13</v>
      </c>
      <c r="F11" s="235"/>
      <c r="G11" s="235"/>
      <c r="H11" s="235"/>
      <c r="I11" s="236" t="s">
        <v>12</v>
      </c>
      <c r="J11" s="236" t="s">
        <v>11</v>
      </c>
      <c r="K11" s="238" t="s">
        <v>10</v>
      </c>
      <c r="L11" s="5"/>
      <c r="M11" s="5"/>
    </row>
    <row r="12" spans="1:13" s="26" customFormat="1" ht="17.100000000000001" customHeight="1">
      <c r="A12" s="233"/>
      <c r="B12" s="28" t="s">
        <v>9</v>
      </c>
      <c r="C12" s="27" t="s">
        <v>8</v>
      </c>
      <c r="D12" s="38" t="s">
        <v>24</v>
      </c>
      <c r="E12" s="240" t="s">
        <v>7</v>
      </c>
      <c r="F12" s="241"/>
      <c r="G12" s="27" t="s">
        <v>6</v>
      </c>
      <c r="H12" s="27" t="s">
        <v>5</v>
      </c>
      <c r="I12" s="237"/>
      <c r="J12" s="237"/>
      <c r="K12" s="239"/>
      <c r="L12" s="5"/>
      <c r="M12" s="5"/>
    </row>
    <row r="13" spans="1:13" s="15" customFormat="1" ht="17.100000000000001" customHeight="1">
      <c r="A13" s="39" t="s">
        <v>23</v>
      </c>
      <c r="B13" s="18">
        <v>9000</v>
      </c>
      <c r="C13" s="18">
        <v>91</v>
      </c>
      <c r="D13" s="12">
        <f>B13*C13</f>
        <v>819000</v>
      </c>
      <c r="E13" s="242" t="s">
        <v>23</v>
      </c>
      <c r="F13" s="243"/>
      <c r="G13" s="19" t="s">
        <v>33</v>
      </c>
      <c r="H13" s="25">
        <f>9000*88</f>
        <v>792000</v>
      </c>
      <c r="I13" s="18">
        <f>D13-H13</f>
        <v>27000</v>
      </c>
      <c r="J13" s="18">
        <f>I13</f>
        <v>27000</v>
      </c>
      <c r="K13" s="24" t="s">
        <v>34</v>
      </c>
      <c r="L13" s="16"/>
      <c r="M13" s="16"/>
    </row>
    <row r="14" spans="1:13" s="15" customFormat="1" ht="17.100000000000001" customHeight="1">
      <c r="A14" s="10" t="s">
        <v>2</v>
      </c>
      <c r="B14" s="21">
        <f>SUM(B13:B13)</f>
        <v>9000</v>
      </c>
      <c r="C14" s="21"/>
      <c r="D14" s="21">
        <f>SUM(D13:D13)</f>
        <v>819000</v>
      </c>
      <c r="E14" s="229" t="s">
        <v>2</v>
      </c>
      <c r="F14" s="228"/>
      <c r="G14" s="21"/>
      <c r="H14" s="8">
        <f>SUM(H13:H13)</f>
        <v>792000</v>
      </c>
      <c r="I14" s="8">
        <f>SUM(I13:I13)</f>
        <v>27000</v>
      </c>
      <c r="J14" s="8">
        <f>SUM(J13:J13)</f>
        <v>27000</v>
      </c>
      <c r="K14" s="7"/>
      <c r="L14" s="16"/>
      <c r="M14" s="16"/>
    </row>
    <row r="15" spans="1:13" s="15" customFormat="1" ht="17.100000000000001" customHeight="1">
      <c r="A15" s="20" t="s">
        <v>4</v>
      </c>
      <c r="B15" s="18">
        <v>25660</v>
      </c>
      <c r="C15" s="18">
        <v>9</v>
      </c>
      <c r="D15" s="18">
        <f>B15*C15</f>
        <v>230940</v>
      </c>
      <c r="E15" s="244" t="s">
        <v>3</v>
      </c>
      <c r="F15" s="244"/>
      <c r="G15" s="19" t="s">
        <v>35</v>
      </c>
      <c r="H15" s="18">
        <f>9000*9</f>
        <v>81000</v>
      </c>
      <c r="I15" s="18"/>
      <c r="J15" s="18"/>
      <c r="K15" s="17"/>
      <c r="L15" s="16"/>
      <c r="M15" s="16"/>
    </row>
    <row r="16" spans="1:13" s="6" customFormat="1" ht="17.100000000000001" customHeight="1">
      <c r="A16" s="14"/>
      <c r="B16" s="12"/>
      <c r="C16" s="12"/>
      <c r="D16" s="12"/>
      <c r="E16" s="245" t="s">
        <v>17</v>
      </c>
      <c r="F16" s="245"/>
      <c r="G16" s="13" t="s">
        <v>21</v>
      </c>
      <c r="H16" s="12">
        <f>10000*9</f>
        <v>90000</v>
      </c>
      <c r="I16" s="12"/>
      <c r="J16" s="12"/>
      <c r="K16" s="11"/>
      <c r="L16" s="5"/>
      <c r="M16" s="5"/>
    </row>
    <row r="17" spans="1:13" s="6" customFormat="1" ht="17.100000000000001" customHeight="1">
      <c r="A17" s="14"/>
      <c r="B17" s="12"/>
      <c r="C17" s="12"/>
      <c r="D17" s="12"/>
      <c r="E17" s="23" t="s">
        <v>28</v>
      </c>
      <c r="F17" s="22"/>
      <c r="G17" s="13" t="s">
        <v>36</v>
      </c>
      <c r="H17" s="12">
        <f>6660*9</f>
        <v>59940</v>
      </c>
      <c r="I17" s="12"/>
      <c r="J17" s="12"/>
      <c r="K17" s="11"/>
      <c r="L17" s="5"/>
      <c r="M17" s="5"/>
    </row>
    <row r="18" spans="1:13" s="4" customFormat="1" ht="17.100000000000001" customHeight="1">
      <c r="A18" s="10" t="s">
        <v>2</v>
      </c>
      <c r="B18" s="9">
        <f>SUM(B15:B16)</f>
        <v>25660</v>
      </c>
      <c r="C18" s="8"/>
      <c r="D18" s="8">
        <f>SUM(D15:D16)</f>
        <v>230940</v>
      </c>
      <c r="E18" s="229" t="s">
        <v>2</v>
      </c>
      <c r="F18" s="228"/>
      <c r="G18" s="9"/>
      <c r="H18" s="8">
        <f>SUM(H15:H17)</f>
        <v>230940</v>
      </c>
      <c r="I18" s="8">
        <v>0</v>
      </c>
      <c r="J18" s="8">
        <v>0</v>
      </c>
      <c r="K18" s="7"/>
      <c r="L18" s="5"/>
      <c r="M18" s="5"/>
    </row>
    <row r="19" spans="1:13" s="4" customFormat="1" ht="17.100000000000001" customHeight="1">
      <c r="A19" s="227" t="s">
        <v>1</v>
      </c>
      <c r="B19" s="228"/>
      <c r="C19" s="8"/>
      <c r="D19" s="8">
        <f>D14+D18</f>
        <v>1049940</v>
      </c>
      <c r="E19" s="229" t="s">
        <v>0</v>
      </c>
      <c r="F19" s="230"/>
      <c r="G19" s="228"/>
      <c r="H19" s="8">
        <f>H14+H18</f>
        <v>1022940</v>
      </c>
      <c r="I19" s="8">
        <f>I14</f>
        <v>27000</v>
      </c>
      <c r="J19" s="8">
        <f>J14</f>
        <v>27000</v>
      </c>
      <c r="K19" s="7"/>
      <c r="L19" s="5"/>
      <c r="M19" s="5"/>
    </row>
    <row r="20" spans="1:13" s="4" customFormat="1" ht="17.100000000000001" customHeight="1">
      <c r="A20" s="4" t="s">
        <v>18</v>
      </c>
      <c r="D20" s="6"/>
      <c r="I20" s="6"/>
      <c r="J20" s="6"/>
      <c r="L20" s="5"/>
      <c r="M20" s="5"/>
    </row>
    <row r="21" spans="1:13" ht="18.75" customHeight="1">
      <c r="A21" s="4" t="s">
        <v>19</v>
      </c>
      <c r="G21" s="4"/>
    </row>
    <row r="22" spans="1:13" ht="18.75" customHeight="1">
      <c r="E22" s="4"/>
    </row>
  </sheetData>
  <mergeCells count="15">
    <mergeCell ref="A19:B19"/>
    <mergeCell ref="E19:G19"/>
    <mergeCell ref="A1:K1"/>
    <mergeCell ref="A11:A12"/>
    <mergeCell ref="B11:D11"/>
    <mergeCell ref="E11:H11"/>
    <mergeCell ref="I11:I12"/>
    <mergeCell ref="J11:J12"/>
    <mergeCell ref="K11:K12"/>
    <mergeCell ref="E12:F12"/>
    <mergeCell ref="E13:F13"/>
    <mergeCell ref="E14:F14"/>
    <mergeCell ref="E15:F15"/>
    <mergeCell ref="E16:F16"/>
    <mergeCell ref="E18:F18"/>
  </mergeCells>
  <phoneticPr fontId="3" type="noConversion"/>
  <printOptions horizontalCentered="1"/>
  <pageMargins left="0.62992125984251968" right="3.937007874015748E-2" top="0.98425196850393704" bottom="0.59055118110236227" header="0.39370078740157483" footer="0"/>
  <pageSetup paperSize="9" scale="90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3"/>
  <sheetViews>
    <sheetView showGridLines="0" zoomScaleNormal="100" workbookViewId="0">
      <selection activeCell="G17" sqref="G17"/>
    </sheetView>
  </sheetViews>
  <sheetFormatPr defaultRowHeight="22.5" customHeight="1"/>
  <cols>
    <col min="1" max="1" width="16.7109375" style="1" customWidth="1"/>
    <col min="2" max="2" width="11.140625" style="1" customWidth="1"/>
    <col min="3" max="3" width="7.7109375" style="1" customWidth="1"/>
    <col min="4" max="4" width="14.28515625" style="1" customWidth="1"/>
    <col min="5" max="5" width="11.5703125" style="1" customWidth="1"/>
    <col min="6" max="6" width="3.140625" style="1" customWidth="1"/>
    <col min="7" max="7" width="8.7109375" style="1" customWidth="1"/>
    <col min="8" max="8" width="3.42578125" style="1" customWidth="1"/>
    <col min="9" max="9" width="3.28515625" style="1" customWidth="1"/>
    <col min="10" max="10" width="4.85546875" style="1" customWidth="1"/>
    <col min="11" max="11" width="3" style="60" customWidth="1"/>
    <col min="12" max="12" width="3.7109375" style="1" customWidth="1"/>
    <col min="13" max="13" width="14.28515625" style="1" customWidth="1"/>
    <col min="14" max="14" width="10.28515625" style="3" customWidth="1"/>
    <col min="15" max="15" width="10.42578125" style="3" customWidth="1"/>
    <col min="16" max="16" width="26.85546875" style="1" customWidth="1"/>
    <col min="17" max="17" width="15.7109375" style="2" customWidth="1"/>
    <col min="18" max="18" width="9.42578125" style="2" customWidth="1"/>
    <col min="19" max="16384" width="9.140625" style="1"/>
  </cols>
  <sheetData>
    <row r="1" spans="1:18" ht="39" customHeight="1">
      <c r="A1" s="231" t="s">
        <v>111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  <c r="N1" s="231"/>
      <c r="O1" s="231"/>
      <c r="P1" s="231"/>
    </row>
    <row r="2" spans="1:18" s="35" customFormat="1" ht="17.100000000000001" customHeight="1">
      <c r="A2" s="35" t="s">
        <v>30</v>
      </c>
      <c r="K2" s="57"/>
      <c r="N2" s="37"/>
      <c r="O2" s="37"/>
      <c r="Q2" s="36"/>
      <c r="R2" s="36"/>
    </row>
    <row r="3" spans="1:18" s="29" customFormat="1" ht="17.100000000000001" customHeight="1">
      <c r="A3" s="32" t="s">
        <v>112</v>
      </c>
      <c r="K3" s="58"/>
      <c r="M3" s="34"/>
      <c r="N3" s="33"/>
      <c r="O3" s="33"/>
      <c r="Q3" s="30"/>
      <c r="R3" s="30"/>
    </row>
    <row r="4" spans="1:18" s="29" customFormat="1" ht="17.100000000000001" customHeight="1">
      <c r="A4" s="32" t="s">
        <v>108</v>
      </c>
      <c r="B4" s="32" t="s">
        <v>113</v>
      </c>
      <c r="K4" s="58"/>
      <c r="N4" s="31"/>
      <c r="O4" s="31"/>
      <c r="Q4" s="30"/>
      <c r="R4" s="30"/>
    </row>
    <row r="5" spans="1:18" s="29" customFormat="1" ht="17.100000000000001" customHeight="1">
      <c r="A5" s="32" t="s">
        <v>114</v>
      </c>
      <c r="K5" s="58"/>
      <c r="N5" s="31"/>
      <c r="O5" s="31"/>
      <c r="Q5" s="30"/>
      <c r="R5" s="30"/>
    </row>
    <row r="6" spans="1:18" s="29" customFormat="1" ht="17.100000000000001" customHeight="1">
      <c r="A6" s="32" t="s">
        <v>20</v>
      </c>
      <c r="K6" s="58"/>
      <c r="N6" s="31"/>
      <c r="O6" s="31"/>
      <c r="Q6" s="30"/>
      <c r="R6" s="30"/>
    </row>
    <row r="7" spans="1:18" s="29" customFormat="1" ht="17.100000000000001" customHeight="1">
      <c r="A7" s="32" t="s">
        <v>115</v>
      </c>
      <c r="K7" s="58"/>
      <c r="N7" s="31"/>
      <c r="O7" s="31"/>
      <c r="Q7" s="30"/>
      <c r="R7" s="30"/>
    </row>
    <row r="8" spans="1:18" s="29" customFormat="1" ht="17.100000000000001" customHeight="1">
      <c r="A8" s="32" t="s">
        <v>25</v>
      </c>
      <c r="K8" s="58"/>
      <c r="N8" s="31"/>
      <c r="O8" s="31"/>
      <c r="Q8" s="30"/>
      <c r="R8" s="30"/>
    </row>
    <row r="9" spans="1:18" s="29" customFormat="1" ht="17.100000000000001" customHeight="1">
      <c r="A9" s="32" t="s">
        <v>109</v>
      </c>
      <c r="K9" s="58"/>
      <c r="N9" s="31"/>
      <c r="O9" s="31"/>
      <c r="Q9" s="30"/>
      <c r="R9" s="30"/>
    </row>
    <row r="10" spans="1:18" s="29" customFormat="1" ht="17.100000000000001" customHeight="1">
      <c r="A10" s="32" t="s">
        <v>26</v>
      </c>
      <c r="K10" s="58"/>
      <c r="N10" s="31"/>
      <c r="O10" s="31"/>
      <c r="P10" s="30" t="s">
        <v>16</v>
      </c>
      <c r="Q10" s="30"/>
      <c r="R10" s="30"/>
    </row>
    <row r="11" spans="1:18" s="26" customFormat="1" ht="17.100000000000001" customHeight="1">
      <c r="A11" s="232" t="s">
        <v>15</v>
      </c>
      <c r="B11" s="234" t="s">
        <v>14</v>
      </c>
      <c r="C11" s="234"/>
      <c r="D11" s="234"/>
      <c r="E11" s="235" t="s">
        <v>13</v>
      </c>
      <c r="F11" s="235"/>
      <c r="G11" s="235"/>
      <c r="H11" s="235"/>
      <c r="I11" s="235"/>
      <c r="J11" s="235"/>
      <c r="K11" s="235"/>
      <c r="L11" s="235"/>
      <c r="M11" s="235"/>
      <c r="N11" s="236" t="s">
        <v>12</v>
      </c>
      <c r="O11" s="236" t="s">
        <v>11</v>
      </c>
      <c r="P11" s="238" t="s">
        <v>10</v>
      </c>
      <c r="Q11" s="5"/>
      <c r="R11" s="5"/>
    </row>
    <row r="12" spans="1:18" s="26" customFormat="1" ht="17.100000000000001" customHeight="1">
      <c r="A12" s="233"/>
      <c r="B12" s="28" t="s">
        <v>9</v>
      </c>
      <c r="C12" s="27" t="s">
        <v>8</v>
      </c>
      <c r="D12" s="38" t="s">
        <v>24</v>
      </c>
      <c r="E12" s="240" t="s">
        <v>7</v>
      </c>
      <c r="F12" s="241"/>
      <c r="G12" s="253" t="s">
        <v>6</v>
      </c>
      <c r="H12" s="254"/>
      <c r="I12" s="254"/>
      <c r="J12" s="254"/>
      <c r="K12" s="254"/>
      <c r="L12" s="255"/>
      <c r="M12" s="27" t="s">
        <v>5</v>
      </c>
      <c r="N12" s="237"/>
      <c r="O12" s="237"/>
      <c r="P12" s="239"/>
      <c r="Q12" s="5"/>
      <c r="R12" s="5"/>
    </row>
    <row r="13" spans="1:18" s="15" customFormat="1" ht="18" customHeight="1">
      <c r="A13" s="39" t="s">
        <v>23</v>
      </c>
      <c r="B13" s="88">
        <v>4090</v>
      </c>
      <c r="C13" s="53">
        <v>94</v>
      </c>
      <c r="D13" s="18">
        <f>B13*C13</f>
        <v>384460</v>
      </c>
      <c r="E13" s="242" t="s">
        <v>23</v>
      </c>
      <c r="F13" s="243"/>
      <c r="G13" s="71">
        <f>B13</f>
        <v>4090</v>
      </c>
      <c r="H13" s="72" t="s">
        <v>116</v>
      </c>
      <c r="I13" s="73" t="s">
        <v>117</v>
      </c>
      <c r="J13" s="73">
        <v>89</v>
      </c>
      <c r="K13" s="75" t="s">
        <v>118</v>
      </c>
      <c r="L13" s="56" t="s">
        <v>119</v>
      </c>
      <c r="M13" s="25">
        <f>G13*J13</f>
        <v>364010</v>
      </c>
      <c r="N13" s="18">
        <f>D13-M13</f>
        <v>20450</v>
      </c>
      <c r="O13" s="18">
        <f>N13</f>
        <v>20450</v>
      </c>
      <c r="P13" s="48" t="s">
        <v>120</v>
      </c>
      <c r="Q13" s="16"/>
      <c r="R13" s="16"/>
    </row>
    <row r="14" spans="1:18" s="15" customFormat="1" ht="18.75" customHeight="1">
      <c r="A14" s="10" t="s">
        <v>2</v>
      </c>
      <c r="B14" s="89">
        <f>SUM(B13:B13)</f>
        <v>4090</v>
      </c>
      <c r="C14" s="69">
        <f>C13</f>
        <v>94</v>
      </c>
      <c r="D14" s="21">
        <f>SUM(D13:D13)</f>
        <v>384460</v>
      </c>
      <c r="E14" s="229" t="s">
        <v>2</v>
      </c>
      <c r="F14" s="228"/>
      <c r="G14" s="50"/>
      <c r="H14" s="51"/>
      <c r="I14" s="51"/>
      <c r="J14" s="51"/>
      <c r="K14" s="76"/>
      <c r="L14" s="49"/>
      <c r="M14" s="8">
        <f>SUM(M13:M13)</f>
        <v>364010</v>
      </c>
      <c r="N14" s="8">
        <f>SUM(N13:N13)</f>
        <v>20450</v>
      </c>
      <c r="O14" s="8">
        <f>SUM(O13:O13)</f>
        <v>20450</v>
      </c>
      <c r="P14" s="7"/>
      <c r="Q14" s="16"/>
      <c r="R14" s="16"/>
    </row>
    <row r="15" spans="1:18" s="15" customFormat="1" ht="17.100000000000001" customHeight="1">
      <c r="A15" s="20" t="s">
        <v>4</v>
      </c>
      <c r="B15" s="61">
        <v>4090</v>
      </c>
      <c r="C15" s="18">
        <v>9</v>
      </c>
      <c r="D15" s="18">
        <f>B15*C15</f>
        <v>36810</v>
      </c>
      <c r="E15" s="244" t="s">
        <v>3</v>
      </c>
      <c r="F15" s="244"/>
      <c r="G15" s="52">
        <f>B15</f>
        <v>4090</v>
      </c>
      <c r="H15" s="73" t="s">
        <v>116</v>
      </c>
      <c r="I15" s="73" t="s">
        <v>117</v>
      </c>
      <c r="J15" s="73">
        <f>C15</f>
        <v>9</v>
      </c>
      <c r="K15" s="75" t="s">
        <v>118</v>
      </c>
      <c r="L15" s="56" t="s">
        <v>119</v>
      </c>
      <c r="M15" s="18">
        <f>G15*J15</f>
        <v>36810</v>
      </c>
      <c r="N15" s="70">
        <v>0</v>
      </c>
      <c r="O15" s="18">
        <v>0</v>
      </c>
      <c r="P15" s="17"/>
      <c r="Q15" s="16"/>
      <c r="R15" s="16"/>
    </row>
    <row r="16" spans="1:18" s="15" customFormat="1" ht="17.100000000000001" customHeight="1">
      <c r="A16" s="14"/>
      <c r="B16" s="12"/>
      <c r="C16" s="12"/>
      <c r="D16" s="12">
        <f>B16*C16</f>
        <v>0</v>
      </c>
      <c r="E16" s="249" t="s">
        <v>110</v>
      </c>
      <c r="F16" s="250"/>
      <c r="G16" s="54"/>
      <c r="H16" s="74"/>
      <c r="I16" s="74"/>
      <c r="J16" s="74"/>
      <c r="K16" s="77"/>
      <c r="L16" s="55"/>
      <c r="M16" s="12"/>
      <c r="N16" s="12"/>
      <c r="O16" s="12"/>
      <c r="P16" s="47"/>
      <c r="Q16" s="16"/>
      <c r="R16" s="16"/>
    </row>
    <row r="17" spans="1:18" s="15" customFormat="1" ht="17.100000000000001" customHeight="1">
      <c r="A17" s="14"/>
      <c r="B17" s="12"/>
      <c r="C17" s="12"/>
      <c r="D17" s="12"/>
      <c r="E17" s="249" t="s">
        <v>28</v>
      </c>
      <c r="F17" s="250"/>
      <c r="G17" s="54"/>
      <c r="H17" s="74"/>
      <c r="I17" s="74"/>
      <c r="J17" s="74"/>
      <c r="K17" s="77"/>
      <c r="L17" s="55"/>
      <c r="M17" s="12"/>
      <c r="N17" s="12"/>
      <c r="O17" s="12"/>
      <c r="P17" s="11"/>
      <c r="Q17" s="16"/>
      <c r="R17" s="16"/>
    </row>
    <row r="18" spans="1:18" s="6" customFormat="1" ht="17.100000000000001" customHeight="1">
      <c r="A18" s="14"/>
      <c r="B18" s="12"/>
      <c r="C18" s="12"/>
      <c r="D18" s="12"/>
      <c r="E18" s="251" t="s">
        <v>17</v>
      </c>
      <c r="F18" s="252"/>
      <c r="G18" s="54"/>
      <c r="H18" s="74"/>
      <c r="I18" s="74"/>
      <c r="J18" s="74"/>
      <c r="K18" s="77"/>
      <c r="L18" s="55"/>
      <c r="M18" s="12"/>
      <c r="N18" s="12"/>
      <c r="O18" s="12"/>
      <c r="P18" s="11"/>
      <c r="Q18" s="5"/>
      <c r="R18" s="5"/>
    </row>
    <row r="19" spans="1:18" s="4" customFormat="1" ht="17.100000000000001" customHeight="1">
      <c r="A19" s="10" t="s">
        <v>2</v>
      </c>
      <c r="B19" s="9">
        <f>SUM(B15:B18)</f>
        <v>4090</v>
      </c>
      <c r="C19" s="8">
        <f>C15+C16</f>
        <v>9</v>
      </c>
      <c r="D19" s="8">
        <f>SUM(D15:D18)</f>
        <v>36810</v>
      </c>
      <c r="E19" s="229" t="s">
        <v>2</v>
      </c>
      <c r="F19" s="228"/>
      <c r="G19" s="50"/>
      <c r="H19" s="51"/>
      <c r="I19" s="51"/>
      <c r="J19" s="51"/>
      <c r="K19" s="76"/>
      <c r="L19" s="49"/>
      <c r="M19" s="8">
        <f>SUM(M15:M18)</f>
        <v>36810</v>
      </c>
      <c r="N19" s="8">
        <v>0</v>
      </c>
      <c r="O19" s="8">
        <v>0</v>
      </c>
      <c r="P19" s="7"/>
      <c r="Q19" s="5"/>
      <c r="R19" s="5"/>
    </row>
    <row r="20" spans="1:18" s="4" customFormat="1" ht="17.100000000000001" customHeight="1">
      <c r="A20" s="227" t="s">
        <v>1</v>
      </c>
      <c r="B20" s="228"/>
      <c r="C20" s="8"/>
      <c r="D20" s="8">
        <f>D14+D19</f>
        <v>421270</v>
      </c>
      <c r="E20" s="229" t="s">
        <v>0</v>
      </c>
      <c r="F20" s="230"/>
      <c r="G20" s="230"/>
      <c r="H20" s="230"/>
      <c r="I20" s="230"/>
      <c r="J20" s="230"/>
      <c r="K20" s="230"/>
      <c r="L20" s="230"/>
      <c r="M20" s="8">
        <f>M14+M19</f>
        <v>400820</v>
      </c>
      <c r="N20" s="8">
        <f>N14</f>
        <v>20450</v>
      </c>
      <c r="O20" s="8">
        <f>O14</f>
        <v>20450</v>
      </c>
      <c r="P20" s="7"/>
      <c r="Q20" s="5"/>
      <c r="R20" s="5"/>
    </row>
    <row r="21" spans="1:18" s="4" customFormat="1" ht="17.100000000000001" customHeight="1">
      <c r="A21" s="4" t="s">
        <v>18</v>
      </c>
      <c r="D21" s="6"/>
      <c r="K21" s="59"/>
      <c r="N21" s="6"/>
      <c r="O21" s="6"/>
      <c r="Q21" s="5"/>
      <c r="R21" s="5"/>
    </row>
    <row r="22" spans="1:18" ht="18.75" customHeight="1">
      <c r="A22" s="4" t="s">
        <v>19</v>
      </c>
    </row>
    <row r="23" spans="1:18" ht="18.75" customHeight="1">
      <c r="E23" s="4"/>
    </row>
  </sheetData>
  <mergeCells count="18">
    <mergeCell ref="A1:P1"/>
    <mergeCell ref="A11:A12"/>
    <mergeCell ref="B11:D11"/>
    <mergeCell ref="E11:M11"/>
    <mergeCell ref="N11:N12"/>
    <mergeCell ref="O11:O12"/>
    <mergeCell ref="P11:P12"/>
    <mergeCell ref="E12:F12"/>
    <mergeCell ref="G12:L12"/>
    <mergeCell ref="A20:B20"/>
    <mergeCell ref="E20:L20"/>
    <mergeCell ref="E13:F13"/>
    <mergeCell ref="E14:F14"/>
    <mergeCell ref="E15:F15"/>
    <mergeCell ref="E17:F17"/>
    <mergeCell ref="E18:F18"/>
    <mergeCell ref="E19:F19"/>
    <mergeCell ref="E16:F16"/>
  </mergeCells>
  <phoneticPr fontId="3" type="noConversion"/>
  <printOptions horizontalCentered="1"/>
  <pageMargins left="0.43307086614173229" right="3.937007874015748E-2" top="0.98425196850393704" bottom="0.59055118110236227" header="0.39370078740157483" footer="0"/>
  <pageSetup paperSize="9" scale="90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"/>
  <sheetViews>
    <sheetView showGridLines="0" zoomScaleNormal="100" workbookViewId="0">
      <selection activeCell="M20" sqref="M20"/>
    </sheetView>
  </sheetViews>
  <sheetFormatPr defaultRowHeight="22.5" customHeight="1"/>
  <cols>
    <col min="1" max="1" width="16.7109375" style="1" customWidth="1"/>
    <col min="2" max="2" width="11.140625" style="1" customWidth="1"/>
    <col min="3" max="3" width="7.7109375" style="1" customWidth="1"/>
    <col min="4" max="4" width="14.28515625" style="1" customWidth="1"/>
    <col min="5" max="5" width="11.5703125" style="1" customWidth="1"/>
    <col min="6" max="6" width="3.140625" style="1" customWidth="1"/>
    <col min="7" max="7" width="8.7109375" style="1" customWidth="1"/>
    <col min="8" max="8" width="3.42578125" style="1" customWidth="1"/>
    <col min="9" max="9" width="3.28515625" style="1" customWidth="1"/>
    <col min="10" max="10" width="4.85546875" style="1" customWidth="1"/>
    <col min="11" max="11" width="3" style="60" customWidth="1"/>
    <col min="12" max="12" width="3.7109375" style="1" customWidth="1"/>
    <col min="13" max="13" width="14.28515625" style="1" customWidth="1"/>
    <col min="14" max="14" width="10.28515625" style="3" customWidth="1"/>
    <col min="15" max="15" width="10.42578125" style="3" customWidth="1"/>
    <col min="16" max="16" width="26.85546875" style="1" customWidth="1"/>
    <col min="17" max="17" width="15.7109375" style="2" customWidth="1"/>
    <col min="18" max="18" width="9.42578125" style="2" customWidth="1"/>
    <col min="19" max="16384" width="9.140625" style="1"/>
  </cols>
  <sheetData>
    <row r="1" spans="1:18" ht="39" customHeight="1">
      <c r="A1" s="231" t="s">
        <v>164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  <c r="N1" s="231"/>
      <c r="O1" s="231"/>
      <c r="P1" s="231"/>
    </row>
    <row r="2" spans="1:18" s="35" customFormat="1" ht="17.100000000000001" customHeight="1">
      <c r="A2" s="35" t="s">
        <v>30</v>
      </c>
      <c r="K2" s="57"/>
      <c r="N2" s="37"/>
      <c r="O2" s="37"/>
      <c r="Q2" s="36"/>
      <c r="R2" s="36"/>
    </row>
    <row r="3" spans="1:18" s="29" customFormat="1" ht="17.100000000000001" customHeight="1">
      <c r="A3" s="32" t="s">
        <v>165</v>
      </c>
      <c r="K3" s="58"/>
      <c r="M3" s="34"/>
      <c r="N3" s="33"/>
      <c r="O3" s="33"/>
      <c r="Q3" s="30"/>
      <c r="R3" s="30"/>
    </row>
    <row r="4" spans="1:18" s="29" customFormat="1" ht="17.100000000000001" customHeight="1">
      <c r="A4" s="32" t="s">
        <v>168</v>
      </c>
      <c r="B4" s="32" t="s">
        <v>166</v>
      </c>
      <c r="K4" s="58"/>
      <c r="N4" s="31"/>
      <c r="O4" s="31"/>
      <c r="Q4" s="30"/>
      <c r="R4" s="30"/>
    </row>
    <row r="5" spans="1:18" s="29" customFormat="1" ht="17.100000000000001" customHeight="1">
      <c r="A5" s="32" t="s">
        <v>167</v>
      </c>
      <c r="K5" s="58"/>
      <c r="N5" s="31"/>
      <c r="O5" s="31"/>
      <c r="Q5" s="30"/>
      <c r="R5" s="30"/>
    </row>
    <row r="6" spans="1:18" s="29" customFormat="1" ht="17.100000000000001" customHeight="1">
      <c r="A6" s="32" t="s">
        <v>172</v>
      </c>
      <c r="K6" s="58"/>
      <c r="N6" s="31"/>
      <c r="O6" s="31"/>
      <c r="Q6" s="30"/>
      <c r="R6" s="30"/>
    </row>
    <row r="7" spans="1:18" s="29" customFormat="1" ht="17.100000000000001" customHeight="1">
      <c r="A7" s="32" t="s">
        <v>115</v>
      </c>
      <c r="K7" s="58"/>
      <c r="N7" s="31"/>
      <c r="O7" s="31"/>
      <c r="Q7" s="30"/>
      <c r="R7" s="30"/>
    </row>
    <row r="8" spans="1:18" s="29" customFormat="1" ht="17.100000000000001" customHeight="1">
      <c r="A8" s="32" t="s">
        <v>25</v>
      </c>
      <c r="K8" s="58"/>
      <c r="N8" s="31"/>
      <c r="O8" s="31"/>
      <c r="Q8" s="30"/>
      <c r="R8" s="30"/>
    </row>
    <row r="9" spans="1:18" s="29" customFormat="1" ht="17.100000000000001" customHeight="1">
      <c r="A9" s="32" t="s">
        <v>109</v>
      </c>
      <c r="K9" s="58"/>
      <c r="N9" s="31"/>
      <c r="O9" s="31"/>
      <c r="Q9" s="30"/>
      <c r="R9" s="30"/>
    </row>
    <row r="10" spans="1:18" s="29" customFormat="1" ht="17.100000000000001" customHeight="1">
      <c r="A10" s="32" t="s">
        <v>26</v>
      </c>
      <c r="K10" s="58"/>
      <c r="N10" s="31"/>
      <c r="O10" s="31"/>
      <c r="P10" s="30" t="s">
        <v>16</v>
      </c>
      <c r="Q10" s="30"/>
      <c r="R10" s="30"/>
    </row>
    <row r="11" spans="1:18" s="26" customFormat="1" ht="17.100000000000001" customHeight="1">
      <c r="A11" s="232" t="s">
        <v>15</v>
      </c>
      <c r="B11" s="234" t="s">
        <v>14</v>
      </c>
      <c r="C11" s="234"/>
      <c r="D11" s="234"/>
      <c r="E11" s="235" t="s">
        <v>13</v>
      </c>
      <c r="F11" s="235"/>
      <c r="G11" s="235"/>
      <c r="H11" s="235"/>
      <c r="I11" s="235"/>
      <c r="J11" s="235"/>
      <c r="K11" s="235"/>
      <c r="L11" s="235"/>
      <c r="M11" s="235"/>
      <c r="N11" s="236" t="s">
        <v>12</v>
      </c>
      <c r="O11" s="236" t="s">
        <v>11</v>
      </c>
      <c r="P11" s="238" t="s">
        <v>10</v>
      </c>
      <c r="Q11" s="5"/>
      <c r="R11" s="5"/>
    </row>
    <row r="12" spans="1:18" s="26" customFormat="1" ht="17.100000000000001" customHeight="1">
      <c r="A12" s="233"/>
      <c r="B12" s="28" t="s">
        <v>9</v>
      </c>
      <c r="C12" s="27" t="s">
        <v>8</v>
      </c>
      <c r="D12" s="38" t="s">
        <v>24</v>
      </c>
      <c r="E12" s="240" t="s">
        <v>7</v>
      </c>
      <c r="F12" s="241"/>
      <c r="G12" s="253" t="s">
        <v>6</v>
      </c>
      <c r="H12" s="254"/>
      <c r="I12" s="254"/>
      <c r="J12" s="254"/>
      <c r="K12" s="254"/>
      <c r="L12" s="255"/>
      <c r="M12" s="27" t="s">
        <v>5</v>
      </c>
      <c r="N12" s="237"/>
      <c r="O12" s="237"/>
      <c r="P12" s="239"/>
      <c r="Q12" s="5"/>
      <c r="R12" s="5"/>
    </row>
    <row r="13" spans="1:18" s="15" customFormat="1" ht="18" customHeight="1">
      <c r="A13" s="95" t="s">
        <v>23</v>
      </c>
      <c r="B13" s="96">
        <v>5750</v>
      </c>
      <c r="C13" s="97">
        <v>94</v>
      </c>
      <c r="D13" s="98">
        <f>B13*C13</f>
        <v>540500</v>
      </c>
      <c r="E13" s="256" t="s">
        <v>23</v>
      </c>
      <c r="F13" s="257"/>
      <c r="G13" s="99">
        <f>B13</f>
        <v>5750</v>
      </c>
      <c r="H13" s="100" t="s">
        <v>116</v>
      </c>
      <c r="I13" s="101" t="s">
        <v>117</v>
      </c>
      <c r="J13" s="101">
        <v>85</v>
      </c>
      <c r="K13" s="102" t="s">
        <v>118</v>
      </c>
      <c r="L13" s="103" t="s">
        <v>119</v>
      </c>
      <c r="M13" s="104">
        <f>G13*J13</f>
        <v>488750</v>
      </c>
      <c r="N13" s="98">
        <f>D13-M13</f>
        <v>51750</v>
      </c>
      <c r="O13" s="98">
        <f>N13</f>
        <v>51750</v>
      </c>
      <c r="P13" s="48" t="s">
        <v>170</v>
      </c>
      <c r="Q13" s="16"/>
      <c r="R13" s="16"/>
    </row>
    <row r="14" spans="1:18" s="15" customFormat="1" ht="18" customHeight="1">
      <c r="A14" s="45" t="s">
        <v>46</v>
      </c>
      <c r="B14" s="92">
        <v>2000</v>
      </c>
      <c r="C14" s="112">
        <v>94</v>
      </c>
      <c r="D14" s="12">
        <f>B14*C14</f>
        <v>188000</v>
      </c>
      <c r="E14" s="111"/>
      <c r="F14" s="112"/>
      <c r="G14" s="86">
        <f>B14</f>
        <v>2000</v>
      </c>
      <c r="H14" s="77" t="s">
        <v>116</v>
      </c>
      <c r="I14" s="74" t="s">
        <v>117</v>
      </c>
      <c r="J14" s="74">
        <v>85</v>
      </c>
      <c r="K14" s="93" t="s">
        <v>118</v>
      </c>
      <c r="L14" s="94" t="s">
        <v>119</v>
      </c>
      <c r="M14" s="40">
        <f>G14*J14</f>
        <v>170000</v>
      </c>
      <c r="N14" s="12">
        <f>D14-M14</f>
        <v>18000</v>
      </c>
      <c r="O14" s="12">
        <f>N14</f>
        <v>18000</v>
      </c>
      <c r="P14" s="105"/>
      <c r="Q14" s="16"/>
      <c r="R14" s="16"/>
    </row>
    <row r="15" spans="1:18" s="15" customFormat="1" ht="18.75" customHeight="1">
      <c r="A15" s="10" t="s">
        <v>2</v>
      </c>
      <c r="B15" s="69">
        <f>SUM(B13:B14)</f>
        <v>7750</v>
      </c>
      <c r="C15" s="69">
        <v>94</v>
      </c>
      <c r="D15" s="69">
        <f t="shared" ref="D15" si="0">SUM(D13:D14)</f>
        <v>728500</v>
      </c>
      <c r="E15" s="229" t="s">
        <v>2</v>
      </c>
      <c r="F15" s="228"/>
      <c r="G15" s="108"/>
      <c r="H15" s="109"/>
      <c r="I15" s="106" t="s">
        <v>171</v>
      </c>
      <c r="J15" s="109"/>
      <c r="K15" s="76"/>
      <c r="L15" s="107"/>
      <c r="M15" s="8">
        <f>SUM(M13:M14)</f>
        <v>658750</v>
      </c>
      <c r="N15" s="8">
        <f t="shared" ref="N15:O15" si="1">SUM(N13:N14)</f>
        <v>69750</v>
      </c>
      <c r="O15" s="8">
        <f t="shared" si="1"/>
        <v>69750</v>
      </c>
      <c r="P15" s="7"/>
      <c r="Q15" s="16"/>
      <c r="R15" s="16"/>
    </row>
    <row r="16" spans="1:18" s="15" customFormat="1" ht="17.100000000000001" customHeight="1">
      <c r="A16" s="20" t="s">
        <v>4</v>
      </c>
      <c r="B16" s="61">
        <f>B13</f>
        <v>5750</v>
      </c>
      <c r="C16" s="18">
        <v>8</v>
      </c>
      <c r="D16" s="18">
        <f>B16*C16</f>
        <v>46000</v>
      </c>
      <c r="E16" s="244" t="s">
        <v>3</v>
      </c>
      <c r="F16" s="244"/>
      <c r="G16" s="110">
        <f>B16</f>
        <v>5750</v>
      </c>
      <c r="H16" s="73" t="s">
        <v>116</v>
      </c>
      <c r="I16" s="73" t="s">
        <v>117</v>
      </c>
      <c r="J16" s="73">
        <f>C16</f>
        <v>8</v>
      </c>
      <c r="K16" s="75" t="s">
        <v>118</v>
      </c>
      <c r="L16" s="56" t="s">
        <v>119</v>
      </c>
      <c r="M16" s="18">
        <f>G16*J16</f>
        <v>46000</v>
      </c>
      <c r="N16" s="70">
        <v>0</v>
      </c>
      <c r="O16" s="18">
        <v>0</v>
      </c>
      <c r="P16" s="17"/>
      <c r="Q16" s="16"/>
      <c r="R16" s="16"/>
    </row>
    <row r="17" spans="1:18" s="15" customFormat="1" ht="17.100000000000001" customHeight="1">
      <c r="A17" s="14"/>
      <c r="B17" s="12"/>
      <c r="C17" s="12"/>
      <c r="D17" s="12">
        <f>B17*C17</f>
        <v>0</v>
      </c>
      <c r="E17" s="249" t="s">
        <v>52</v>
      </c>
      <c r="F17" s="250"/>
      <c r="G17" s="111"/>
      <c r="H17" s="74"/>
      <c r="I17" s="74"/>
      <c r="J17" s="74"/>
      <c r="K17" s="77"/>
      <c r="L17" s="112"/>
      <c r="M17" s="12"/>
      <c r="N17" s="12"/>
      <c r="O17" s="12"/>
      <c r="P17" s="47"/>
      <c r="Q17" s="16"/>
      <c r="R17" s="16"/>
    </row>
    <row r="18" spans="1:18" s="15" customFormat="1" ht="17.100000000000001" customHeight="1">
      <c r="A18" s="14"/>
      <c r="B18" s="12"/>
      <c r="C18" s="12"/>
      <c r="D18" s="12"/>
      <c r="E18" s="249" t="s">
        <v>28</v>
      </c>
      <c r="F18" s="250"/>
      <c r="G18" s="111"/>
      <c r="H18" s="74"/>
      <c r="I18" s="74"/>
      <c r="J18" s="74"/>
      <c r="K18" s="77"/>
      <c r="L18" s="112"/>
      <c r="M18" s="12"/>
      <c r="N18" s="12"/>
      <c r="O18" s="12"/>
      <c r="P18" s="11"/>
      <c r="Q18" s="16"/>
      <c r="R18" s="16"/>
    </row>
    <row r="19" spans="1:18" s="6" customFormat="1" ht="17.100000000000001" customHeight="1">
      <c r="A19" s="14"/>
      <c r="B19" s="12"/>
      <c r="C19" s="12"/>
      <c r="D19" s="12"/>
      <c r="E19" s="251" t="s">
        <v>17</v>
      </c>
      <c r="F19" s="252"/>
      <c r="G19" s="113">
        <v>10000</v>
      </c>
      <c r="H19" s="74" t="s">
        <v>178</v>
      </c>
      <c r="I19" s="74" t="s">
        <v>179</v>
      </c>
      <c r="J19" s="74">
        <f>J16</f>
        <v>8</v>
      </c>
      <c r="K19" s="77" t="str">
        <f>K16</f>
        <v>명</v>
      </c>
      <c r="L19" s="114" t="s">
        <v>180</v>
      </c>
      <c r="M19" s="12">
        <f>G19*J19</f>
        <v>80000</v>
      </c>
      <c r="N19" s="12"/>
      <c r="O19" s="12"/>
      <c r="P19" s="11"/>
      <c r="Q19" s="5"/>
      <c r="R19" s="5"/>
    </row>
    <row r="20" spans="1:18" s="4" customFormat="1" ht="17.100000000000001" customHeight="1">
      <c r="A20" s="10" t="s">
        <v>2</v>
      </c>
      <c r="B20" s="9">
        <f>SUM(B16:B19)</f>
        <v>5750</v>
      </c>
      <c r="C20" s="8">
        <f>C16+C17</f>
        <v>8</v>
      </c>
      <c r="D20" s="8">
        <f>SUM(D16:D19)</f>
        <v>46000</v>
      </c>
      <c r="E20" s="229" t="s">
        <v>2</v>
      </c>
      <c r="F20" s="228"/>
      <c r="G20" s="108"/>
      <c r="H20" s="109"/>
      <c r="I20" s="106" t="s">
        <v>171</v>
      </c>
      <c r="J20" s="109"/>
      <c r="K20" s="76"/>
      <c r="L20" s="107"/>
      <c r="M20" s="8">
        <f>SUM(M16:M19)</f>
        <v>126000</v>
      </c>
      <c r="N20" s="8">
        <v>0</v>
      </c>
      <c r="O20" s="8">
        <v>0</v>
      </c>
      <c r="P20" s="7"/>
      <c r="Q20" s="5"/>
      <c r="R20" s="5"/>
    </row>
    <row r="21" spans="1:18" s="4" customFormat="1" ht="17.100000000000001" customHeight="1">
      <c r="A21" s="227" t="s">
        <v>1</v>
      </c>
      <c r="B21" s="228"/>
      <c r="C21" s="8"/>
      <c r="D21" s="8">
        <f>D15+D20</f>
        <v>774500</v>
      </c>
      <c r="E21" s="229" t="s">
        <v>0</v>
      </c>
      <c r="F21" s="230"/>
      <c r="G21" s="230"/>
      <c r="H21" s="230"/>
      <c r="I21" s="230"/>
      <c r="J21" s="230"/>
      <c r="K21" s="230"/>
      <c r="L21" s="230"/>
      <c r="M21" s="8">
        <f>M15+M20</f>
        <v>784750</v>
      </c>
      <c r="N21" s="8">
        <f>N15</f>
        <v>69750</v>
      </c>
      <c r="O21" s="8">
        <f>O15</f>
        <v>69750</v>
      </c>
      <c r="P21" s="7"/>
      <c r="Q21" s="5"/>
      <c r="R21" s="5"/>
    </row>
    <row r="22" spans="1:18" s="4" customFormat="1" ht="17.100000000000001" customHeight="1">
      <c r="A22" s="4" t="s">
        <v>18</v>
      </c>
      <c r="D22" s="6"/>
      <c r="K22" s="59"/>
      <c r="N22" s="6"/>
      <c r="O22" s="6"/>
      <c r="Q22" s="5"/>
      <c r="R22" s="5"/>
    </row>
    <row r="23" spans="1:18" ht="18.75" customHeight="1">
      <c r="A23" s="4" t="s">
        <v>19</v>
      </c>
    </row>
    <row r="24" spans="1:18" ht="18.75" customHeight="1">
      <c r="E24" s="4"/>
    </row>
  </sheetData>
  <mergeCells count="18">
    <mergeCell ref="A1:P1"/>
    <mergeCell ref="A11:A12"/>
    <mergeCell ref="B11:D11"/>
    <mergeCell ref="E11:M11"/>
    <mergeCell ref="N11:N12"/>
    <mergeCell ref="O11:O12"/>
    <mergeCell ref="P11:P12"/>
    <mergeCell ref="E12:F12"/>
    <mergeCell ref="G12:L12"/>
    <mergeCell ref="E20:F20"/>
    <mergeCell ref="A21:B21"/>
    <mergeCell ref="E21:L21"/>
    <mergeCell ref="E13:F13"/>
    <mergeCell ref="E15:F15"/>
    <mergeCell ref="E16:F16"/>
    <mergeCell ref="E17:F17"/>
    <mergeCell ref="E18:F18"/>
    <mergeCell ref="E19:F19"/>
  </mergeCells>
  <phoneticPr fontId="3" type="noConversion"/>
  <printOptions horizontalCentered="1"/>
  <pageMargins left="0.43307086614173229" right="3.937007874015748E-2" top="0.98425196850393704" bottom="0.59055118110236227" header="0.39370078740157483" footer="0"/>
  <pageSetup paperSize="9" scale="90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"/>
  <sheetViews>
    <sheetView showGridLines="0" zoomScaleNormal="100" workbookViewId="0">
      <selection activeCell="G19" sqref="G19:M19"/>
    </sheetView>
  </sheetViews>
  <sheetFormatPr defaultRowHeight="22.5" customHeight="1"/>
  <cols>
    <col min="1" max="1" width="16.7109375" style="1" customWidth="1"/>
    <col min="2" max="2" width="11.140625" style="1" customWidth="1"/>
    <col min="3" max="3" width="7.7109375" style="1" customWidth="1"/>
    <col min="4" max="4" width="14.28515625" style="1" customWidth="1"/>
    <col min="5" max="5" width="11.5703125" style="1" customWidth="1"/>
    <col min="6" max="6" width="3.140625" style="1" customWidth="1"/>
    <col min="7" max="7" width="8.7109375" style="1" customWidth="1"/>
    <col min="8" max="8" width="3.42578125" style="1" customWidth="1"/>
    <col min="9" max="9" width="3.28515625" style="1" customWidth="1"/>
    <col min="10" max="10" width="4.85546875" style="1" customWidth="1"/>
    <col min="11" max="11" width="3" style="60" customWidth="1"/>
    <col min="12" max="12" width="3.7109375" style="1" customWidth="1"/>
    <col min="13" max="13" width="14.28515625" style="1" customWidth="1"/>
    <col min="14" max="14" width="10.28515625" style="3" customWidth="1"/>
    <col min="15" max="15" width="10.42578125" style="3" customWidth="1"/>
    <col min="16" max="16" width="26.85546875" style="1" customWidth="1"/>
    <col min="17" max="17" width="15.7109375" style="2" customWidth="1"/>
    <col min="18" max="18" width="9.42578125" style="2" customWidth="1"/>
    <col min="19" max="16384" width="9.140625" style="1"/>
  </cols>
  <sheetData>
    <row r="1" spans="1:18" ht="39" customHeight="1">
      <c r="A1" s="231" t="s">
        <v>164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  <c r="N1" s="231"/>
      <c r="O1" s="231"/>
      <c r="P1" s="231"/>
    </row>
    <row r="2" spans="1:18" s="35" customFormat="1" ht="17.100000000000001" customHeight="1">
      <c r="A2" s="35" t="s">
        <v>30</v>
      </c>
      <c r="K2" s="57"/>
      <c r="N2" s="37"/>
      <c r="O2" s="37"/>
      <c r="Q2" s="36"/>
      <c r="R2" s="36"/>
    </row>
    <row r="3" spans="1:18" s="29" customFormat="1" ht="17.100000000000001" customHeight="1">
      <c r="A3" s="32" t="s">
        <v>176</v>
      </c>
      <c r="K3" s="58"/>
      <c r="M3" s="34"/>
      <c r="N3" s="33"/>
      <c r="O3" s="33"/>
      <c r="Q3" s="30"/>
      <c r="R3" s="30"/>
    </row>
    <row r="4" spans="1:18" s="29" customFormat="1" ht="17.100000000000001" customHeight="1">
      <c r="A4" s="32" t="s">
        <v>177</v>
      </c>
      <c r="B4" s="32"/>
      <c r="K4" s="58"/>
      <c r="N4" s="31"/>
      <c r="O4" s="31"/>
      <c r="Q4" s="30"/>
      <c r="R4" s="30"/>
    </row>
    <row r="5" spans="1:18" s="29" customFormat="1" ht="17.100000000000001" customHeight="1">
      <c r="A5" s="32" t="s">
        <v>173</v>
      </c>
      <c r="K5" s="58"/>
      <c r="N5" s="31"/>
      <c r="O5" s="31"/>
      <c r="Q5" s="30"/>
      <c r="R5" s="30"/>
    </row>
    <row r="6" spans="1:18" s="29" customFormat="1" ht="17.100000000000001" customHeight="1">
      <c r="A6" s="32" t="s">
        <v>20</v>
      </c>
      <c r="K6" s="58"/>
      <c r="N6" s="31"/>
      <c r="O6" s="31"/>
      <c r="Q6" s="30"/>
      <c r="R6" s="30"/>
    </row>
    <row r="7" spans="1:18" s="29" customFormat="1" ht="17.100000000000001" customHeight="1">
      <c r="A7" s="32" t="s">
        <v>174</v>
      </c>
      <c r="K7" s="58"/>
      <c r="N7" s="31"/>
      <c r="O7" s="31"/>
      <c r="Q7" s="30"/>
      <c r="R7" s="30"/>
    </row>
    <row r="8" spans="1:18" s="29" customFormat="1" ht="17.100000000000001" customHeight="1">
      <c r="A8" s="32" t="s">
        <v>25</v>
      </c>
      <c r="K8" s="58"/>
      <c r="N8" s="31"/>
      <c r="O8" s="31"/>
      <c r="Q8" s="30"/>
      <c r="R8" s="30"/>
    </row>
    <row r="9" spans="1:18" s="29" customFormat="1" ht="17.100000000000001" customHeight="1">
      <c r="A9" s="32" t="s">
        <v>109</v>
      </c>
      <c r="K9" s="58"/>
      <c r="N9" s="31"/>
      <c r="O9" s="31"/>
      <c r="Q9" s="30"/>
      <c r="R9" s="30"/>
    </row>
    <row r="10" spans="1:18" s="29" customFormat="1" ht="17.100000000000001" customHeight="1">
      <c r="A10" s="32" t="s">
        <v>26</v>
      </c>
      <c r="K10" s="58"/>
      <c r="N10" s="31"/>
      <c r="O10" s="31"/>
      <c r="P10" s="30" t="s">
        <v>16</v>
      </c>
      <c r="Q10" s="30"/>
      <c r="R10" s="30"/>
    </row>
    <row r="11" spans="1:18" s="26" customFormat="1" ht="17.100000000000001" customHeight="1">
      <c r="A11" s="232" t="s">
        <v>15</v>
      </c>
      <c r="B11" s="234" t="s">
        <v>14</v>
      </c>
      <c r="C11" s="234"/>
      <c r="D11" s="234"/>
      <c r="E11" s="235" t="s">
        <v>13</v>
      </c>
      <c r="F11" s="235"/>
      <c r="G11" s="235"/>
      <c r="H11" s="235"/>
      <c r="I11" s="235"/>
      <c r="J11" s="235"/>
      <c r="K11" s="235"/>
      <c r="L11" s="235"/>
      <c r="M11" s="235"/>
      <c r="N11" s="236" t="s">
        <v>12</v>
      </c>
      <c r="O11" s="236" t="s">
        <v>11</v>
      </c>
      <c r="P11" s="238" t="s">
        <v>10</v>
      </c>
      <c r="Q11" s="5"/>
      <c r="R11" s="5"/>
    </row>
    <row r="12" spans="1:18" s="26" customFormat="1" ht="17.100000000000001" customHeight="1">
      <c r="A12" s="233"/>
      <c r="B12" s="28" t="s">
        <v>9</v>
      </c>
      <c r="C12" s="27" t="s">
        <v>8</v>
      </c>
      <c r="D12" s="38" t="s">
        <v>24</v>
      </c>
      <c r="E12" s="240" t="s">
        <v>7</v>
      </c>
      <c r="F12" s="241"/>
      <c r="G12" s="253" t="s">
        <v>6</v>
      </c>
      <c r="H12" s="254"/>
      <c r="I12" s="254"/>
      <c r="J12" s="254"/>
      <c r="K12" s="254"/>
      <c r="L12" s="255"/>
      <c r="M12" s="27" t="s">
        <v>5</v>
      </c>
      <c r="N12" s="237"/>
      <c r="O12" s="237"/>
      <c r="P12" s="239"/>
      <c r="Q12" s="5"/>
      <c r="R12" s="5"/>
    </row>
    <row r="13" spans="1:18" s="15" customFormat="1" ht="18" customHeight="1">
      <c r="A13" s="95" t="s">
        <v>23</v>
      </c>
      <c r="B13" s="96">
        <v>4220</v>
      </c>
      <c r="C13" s="97">
        <v>81</v>
      </c>
      <c r="D13" s="98">
        <f>B13*C13</f>
        <v>341820</v>
      </c>
      <c r="E13" s="256" t="s">
        <v>23</v>
      </c>
      <c r="F13" s="257"/>
      <c r="G13" s="99">
        <f>B13</f>
        <v>4220</v>
      </c>
      <c r="H13" s="100" t="s">
        <v>116</v>
      </c>
      <c r="I13" s="101" t="s">
        <v>117</v>
      </c>
      <c r="J13" s="101">
        <v>71</v>
      </c>
      <c r="K13" s="102" t="s">
        <v>118</v>
      </c>
      <c r="L13" s="103" t="s">
        <v>119</v>
      </c>
      <c r="M13" s="104">
        <f>G13*J13</f>
        <v>299620</v>
      </c>
      <c r="N13" s="98">
        <f>D13-M13</f>
        <v>42200</v>
      </c>
      <c r="O13" s="98">
        <f>N13</f>
        <v>42200</v>
      </c>
      <c r="P13" s="48" t="s">
        <v>175</v>
      </c>
      <c r="Q13" s="16"/>
      <c r="R13" s="16"/>
    </row>
    <row r="14" spans="1:18" s="15" customFormat="1" ht="18" customHeight="1">
      <c r="A14" s="45" t="s">
        <v>169</v>
      </c>
      <c r="B14" s="92">
        <v>2000</v>
      </c>
      <c r="C14" s="91">
        <f>C13</f>
        <v>81</v>
      </c>
      <c r="D14" s="12">
        <f>B14*C14</f>
        <v>162000</v>
      </c>
      <c r="E14" s="90"/>
      <c r="F14" s="91"/>
      <c r="G14" s="86">
        <f>B14</f>
        <v>2000</v>
      </c>
      <c r="H14" s="77" t="s">
        <v>116</v>
      </c>
      <c r="I14" s="74" t="s">
        <v>117</v>
      </c>
      <c r="J14" s="74">
        <f>J13</f>
        <v>71</v>
      </c>
      <c r="K14" s="93" t="s">
        <v>118</v>
      </c>
      <c r="L14" s="94" t="s">
        <v>119</v>
      </c>
      <c r="M14" s="40">
        <f>G14*J14</f>
        <v>142000</v>
      </c>
      <c r="N14" s="12">
        <f>D14-M14</f>
        <v>20000</v>
      </c>
      <c r="O14" s="12">
        <f>N14</f>
        <v>20000</v>
      </c>
      <c r="P14" s="105"/>
      <c r="Q14" s="16"/>
      <c r="R14" s="16"/>
    </row>
    <row r="15" spans="1:18" s="15" customFormat="1" ht="18.75" customHeight="1">
      <c r="A15" s="10" t="s">
        <v>2</v>
      </c>
      <c r="B15" s="69">
        <f>SUM(B13:B14)</f>
        <v>6220</v>
      </c>
      <c r="C15" s="69">
        <v>94</v>
      </c>
      <c r="D15" s="69">
        <f t="shared" ref="D15" si="0">SUM(D13:D14)</f>
        <v>503820</v>
      </c>
      <c r="E15" s="229" t="s">
        <v>2</v>
      </c>
      <c r="F15" s="228"/>
      <c r="G15" s="63"/>
      <c r="H15" s="64"/>
      <c r="I15" s="106" t="s">
        <v>171</v>
      </c>
      <c r="J15" s="64"/>
      <c r="K15" s="76"/>
      <c r="L15" s="62"/>
      <c r="M15" s="8">
        <f>SUM(M13:M14)</f>
        <v>441620</v>
      </c>
      <c r="N15" s="8">
        <f t="shared" ref="N15:O15" si="1">SUM(N13:N14)</f>
        <v>62200</v>
      </c>
      <c r="O15" s="8">
        <f t="shared" si="1"/>
        <v>62200</v>
      </c>
      <c r="P15" s="7"/>
      <c r="Q15" s="16"/>
      <c r="R15" s="16"/>
    </row>
    <row r="16" spans="1:18" s="15" customFormat="1" ht="17.100000000000001" customHeight="1">
      <c r="A16" s="20" t="s">
        <v>4</v>
      </c>
      <c r="B16" s="61">
        <f>B13</f>
        <v>4220</v>
      </c>
      <c r="C16" s="18">
        <v>9</v>
      </c>
      <c r="D16" s="18">
        <f>B16*C16</f>
        <v>37980</v>
      </c>
      <c r="E16" s="244" t="s">
        <v>3</v>
      </c>
      <c r="F16" s="244"/>
      <c r="G16" s="65">
        <f>B16</f>
        <v>4220</v>
      </c>
      <c r="H16" s="73" t="s">
        <v>116</v>
      </c>
      <c r="I16" s="73" t="s">
        <v>117</v>
      </c>
      <c r="J16" s="73">
        <f>C16</f>
        <v>9</v>
      </c>
      <c r="K16" s="75" t="s">
        <v>118</v>
      </c>
      <c r="L16" s="56" t="s">
        <v>119</v>
      </c>
      <c r="M16" s="18">
        <f>G16*J16</f>
        <v>37980</v>
      </c>
      <c r="N16" s="70">
        <v>0</v>
      </c>
      <c r="O16" s="18">
        <v>0</v>
      </c>
      <c r="P16" s="17"/>
      <c r="Q16" s="16"/>
      <c r="R16" s="16"/>
    </row>
    <row r="17" spans="1:18" s="15" customFormat="1" ht="17.100000000000001" customHeight="1">
      <c r="A17" s="14"/>
      <c r="B17" s="12"/>
      <c r="C17" s="12"/>
      <c r="D17" s="12">
        <f>B17*C17</f>
        <v>0</v>
      </c>
      <c r="E17" s="249" t="s">
        <v>52</v>
      </c>
      <c r="F17" s="250"/>
      <c r="G17" s="67"/>
      <c r="H17" s="74"/>
      <c r="I17" s="74"/>
      <c r="J17" s="74"/>
      <c r="K17" s="77"/>
      <c r="L17" s="68"/>
      <c r="M17" s="12"/>
      <c r="N17" s="12"/>
      <c r="O17" s="12"/>
      <c r="P17" s="47"/>
      <c r="Q17" s="16"/>
      <c r="R17" s="16"/>
    </row>
    <row r="18" spans="1:18" s="15" customFormat="1" ht="17.100000000000001" customHeight="1">
      <c r="A18" s="14"/>
      <c r="B18" s="12"/>
      <c r="C18" s="12"/>
      <c r="D18" s="12"/>
      <c r="E18" s="249" t="s">
        <v>28</v>
      </c>
      <c r="F18" s="250"/>
      <c r="G18" s="67"/>
      <c r="H18" s="74"/>
      <c r="I18" s="74"/>
      <c r="J18" s="74"/>
      <c r="K18" s="77"/>
      <c r="L18" s="68"/>
      <c r="M18" s="12"/>
      <c r="N18" s="12"/>
      <c r="O18" s="12"/>
      <c r="P18" s="11"/>
      <c r="Q18" s="16"/>
      <c r="R18" s="16"/>
    </row>
    <row r="19" spans="1:18" s="6" customFormat="1" ht="17.100000000000001" customHeight="1">
      <c r="A19" s="14"/>
      <c r="B19" s="12"/>
      <c r="C19" s="12"/>
      <c r="D19" s="12"/>
      <c r="E19" s="251" t="s">
        <v>17</v>
      </c>
      <c r="F19" s="252"/>
      <c r="G19" s="67">
        <v>10000</v>
      </c>
      <c r="H19" s="74" t="s">
        <v>178</v>
      </c>
      <c r="I19" s="74" t="s">
        <v>179</v>
      </c>
      <c r="J19" s="74">
        <f>J16</f>
        <v>9</v>
      </c>
      <c r="K19" s="77" t="str">
        <f>K16</f>
        <v>명</v>
      </c>
      <c r="L19" s="68" t="s">
        <v>180</v>
      </c>
      <c r="M19" s="12">
        <f>G19*J19</f>
        <v>90000</v>
      </c>
      <c r="N19" s="12"/>
      <c r="O19" s="12"/>
      <c r="P19" s="11"/>
      <c r="Q19" s="5"/>
      <c r="R19" s="5"/>
    </row>
    <row r="20" spans="1:18" s="4" customFormat="1" ht="17.100000000000001" customHeight="1">
      <c r="A20" s="10" t="s">
        <v>2</v>
      </c>
      <c r="B20" s="9">
        <f>SUM(B16:B19)</f>
        <v>4220</v>
      </c>
      <c r="C20" s="8">
        <f>C16+C17</f>
        <v>9</v>
      </c>
      <c r="D20" s="8">
        <f>SUM(D16:D19)</f>
        <v>37980</v>
      </c>
      <c r="E20" s="229" t="s">
        <v>2</v>
      </c>
      <c r="F20" s="228"/>
      <c r="G20" s="63"/>
      <c r="H20" s="64"/>
      <c r="I20" s="106" t="s">
        <v>171</v>
      </c>
      <c r="J20" s="64"/>
      <c r="K20" s="76"/>
      <c r="L20" s="62"/>
      <c r="M20" s="8">
        <f>SUM(M16:M19)</f>
        <v>127980</v>
      </c>
      <c r="N20" s="8">
        <v>0</v>
      </c>
      <c r="O20" s="8">
        <v>0</v>
      </c>
      <c r="P20" s="7"/>
      <c r="Q20" s="5"/>
      <c r="R20" s="5"/>
    </row>
    <row r="21" spans="1:18" s="4" customFormat="1" ht="17.100000000000001" customHeight="1">
      <c r="A21" s="227" t="s">
        <v>1</v>
      </c>
      <c r="B21" s="228"/>
      <c r="C21" s="8"/>
      <c r="D21" s="8">
        <f>D15+D20</f>
        <v>541800</v>
      </c>
      <c r="E21" s="229" t="s">
        <v>0</v>
      </c>
      <c r="F21" s="230"/>
      <c r="G21" s="230"/>
      <c r="H21" s="230"/>
      <c r="I21" s="230"/>
      <c r="J21" s="230"/>
      <c r="K21" s="230"/>
      <c r="L21" s="230"/>
      <c r="M21" s="8">
        <f>M15+M20</f>
        <v>569600</v>
      </c>
      <c r="N21" s="8">
        <f>N15</f>
        <v>62200</v>
      </c>
      <c r="O21" s="8">
        <f>O15</f>
        <v>62200</v>
      </c>
      <c r="P21" s="7"/>
      <c r="Q21" s="5"/>
      <c r="R21" s="5"/>
    </row>
    <row r="22" spans="1:18" s="4" customFormat="1" ht="17.100000000000001" customHeight="1">
      <c r="A22" s="4" t="s">
        <v>18</v>
      </c>
      <c r="D22" s="6"/>
      <c r="K22" s="59"/>
      <c r="N22" s="6"/>
      <c r="O22" s="6"/>
      <c r="Q22" s="5"/>
      <c r="R22" s="5"/>
    </row>
    <row r="23" spans="1:18" ht="18.75" customHeight="1">
      <c r="A23" s="4" t="s">
        <v>19</v>
      </c>
    </row>
    <row r="24" spans="1:18" ht="18.75" customHeight="1">
      <c r="E24" s="4"/>
    </row>
  </sheetData>
  <mergeCells count="18">
    <mergeCell ref="A1:P1"/>
    <mergeCell ref="A11:A12"/>
    <mergeCell ref="B11:D11"/>
    <mergeCell ref="E11:M11"/>
    <mergeCell ref="N11:N12"/>
    <mergeCell ref="O11:O12"/>
    <mergeCell ref="P11:P12"/>
    <mergeCell ref="E12:F12"/>
    <mergeCell ref="G12:L12"/>
    <mergeCell ref="E20:F20"/>
    <mergeCell ref="A21:B21"/>
    <mergeCell ref="E21:L21"/>
    <mergeCell ref="E13:F13"/>
    <mergeCell ref="E15:F15"/>
    <mergeCell ref="E16:F16"/>
    <mergeCell ref="E17:F17"/>
    <mergeCell ref="E18:F18"/>
    <mergeCell ref="E19:F19"/>
  </mergeCells>
  <phoneticPr fontId="3" type="noConversion"/>
  <printOptions horizontalCentered="1"/>
  <pageMargins left="0.43307086614173229" right="3.937007874015748E-2" top="0.98425196850393704" bottom="0.59055118110236227" header="0.39370078740157483" footer="0"/>
  <pageSetup paperSize="9" scale="90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V22"/>
  <sheetViews>
    <sheetView showGridLines="0" zoomScaleNormal="100" workbookViewId="0">
      <selection activeCell="U18" sqref="U18"/>
    </sheetView>
  </sheetViews>
  <sheetFormatPr defaultRowHeight="22.5" customHeight="1"/>
  <cols>
    <col min="1" max="1" width="7.42578125" style="1" customWidth="1"/>
    <col min="2" max="2" width="16.7109375" style="1" customWidth="1"/>
    <col min="3" max="3" width="11.140625" style="1" customWidth="1"/>
    <col min="4" max="4" width="7.7109375" style="1" customWidth="1"/>
    <col min="5" max="6" width="11" style="1" customWidth="1"/>
    <col min="7" max="7" width="3" style="1" customWidth="1"/>
    <col min="8" max="8" width="8.7109375" style="1" customWidth="1"/>
    <col min="9" max="9" width="3.28515625" style="1" customWidth="1"/>
    <col min="10" max="10" width="5.42578125" style="1" customWidth="1"/>
    <col min="11" max="11" width="2.7109375" style="1" customWidth="1"/>
    <col min="12" max="12" width="10.7109375" style="1" customWidth="1"/>
    <col min="13" max="13" width="10.28515625" style="3" customWidth="1"/>
    <col min="14" max="14" width="10.42578125" style="3" customWidth="1"/>
    <col min="15" max="15" width="6" style="138" customWidth="1"/>
    <col min="16" max="16" width="6.85546875" style="138" customWidth="1"/>
    <col min="17" max="17" width="3.28515625" style="138" customWidth="1"/>
    <col min="18" max="18" width="5.28515625" style="138" customWidth="1"/>
    <col min="19" max="19" width="3.28515625" style="138" customWidth="1"/>
    <col min="20" max="20" width="9" style="139" customWidth="1"/>
    <col min="21" max="21" width="15.7109375" style="2" customWidth="1"/>
    <col min="22" max="22" width="9.42578125" style="2" customWidth="1"/>
    <col min="23" max="16384" width="9.140625" style="1"/>
  </cols>
  <sheetData>
    <row r="1" spans="2:22" ht="39" customHeight="1">
      <c r="B1" s="231" t="s">
        <v>181</v>
      </c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  <c r="N1" s="231"/>
      <c r="O1" s="231"/>
      <c r="P1" s="231"/>
      <c r="Q1" s="231"/>
      <c r="R1" s="231"/>
      <c r="S1" s="231"/>
      <c r="T1" s="231"/>
    </row>
    <row r="2" spans="2:22" s="35" customFormat="1" ht="17.100000000000001" customHeight="1">
      <c r="B2" s="35" t="s">
        <v>30</v>
      </c>
      <c r="M2" s="37"/>
      <c r="N2" s="37"/>
      <c r="O2" s="121"/>
      <c r="P2" s="121"/>
      <c r="Q2" s="121"/>
      <c r="R2" s="121"/>
      <c r="S2" s="121"/>
      <c r="T2" s="122"/>
      <c r="U2" s="36"/>
      <c r="V2" s="36"/>
    </row>
    <row r="3" spans="2:22" s="29" customFormat="1" ht="17.100000000000001" customHeight="1">
      <c r="B3" s="32" t="s">
        <v>185</v>
      </c>
      <c r="L3" s="34"/>
      <c r="M3" s="33"/>
      <c r="N3" s="33"/>
      <c r="O3" s="123"/>
      <c r="P3" s="123"/>
      <c r="Q3" s="123"/>
      <c r="R3" s="123"/>
      <c r="S3" s="123"/>
      <c r="T3" s="124"/>
      <c r="U3" s="30"/>
      <c r="V3" s="30"/>
    </row>
    <row r="4" spans="2:22" s="29" customFormat="1" ht="17.100000000000001" customHeight="1">
      <c r="B4" s="32" t="s">
        <v>187</v>
      </c>
      <c r="C4" s="32"/>
      <c r="M4" s="31"/>
      <c r="N4" s="31"/>
      <c r="O4" s="125"/>
      <c r="P4" s="125"/>
      <c r="Q4" s="125"/>
      <c r="R4" s="125"/>
      <c r="S4" s="125"/>
      <c r="T4" s="124"/>
      <c r="U4" s="30"/>
      <c r="V4" s="30"/>
    </row>
    <row r="5" spans="2:22" s="29" customFormat="1" ht="17.100000000000001" customHeight="1">
      <c r="B5" s="265" t="s">
        <v>188</v>
      </c>
      <c r="C5" s="265"/>
      <c r="D5" s="265"/>
      <c r="E5" s="265"/>
      <c r="F5" s="120" t="s">
        <v>184</v>
      </c>
      <c r="G5" s="258">
        <v>34</v>
      </c>
      <c r="H5" s="258"/>
      <c r="I5" s="32" t="s">
        <v>189</v>
      </c>
      <c r="M5" s="31"/>
      <c r="N5" s="31"/>
      <c r="O5" s="125"/>
      <c r="P5" s="125"/>
      <c r="Q5" s="125"/>
      <c r="R5" s="125"/>
      <c r="S5" s="125"/>
      <c r="T5" s="124"/>
      <c r="U5" s="30"/>
      <c r="V5" s="30"/>
    </row>
    <row r="6" spans="2:22" s="29" customFormat="1" ht="17.100000000000001" customHeight="1">
      <c r="B6" s="32" t="s">
        <v>182</v>
      </c>
      <c r="M6" s="31"/>
      <c r="N6" s="31"/>
      <c r="O6" s="125"/>
      <c r="P6" s="125"/>
      <c r="Q6" s="125"/>
      <c r="R6" s="125"/>
      <c r="S6" s="125"/>
      <c r="T6" s="124"/>
      <c r="U6" s="30"/>
      <c r="V6" s="30"/>
    </row>
    <row r="7" spans="2:22" s="29" customFormat="1" ht="17.100000000000001" customHeight="1">
      <c r="B7" s="32" t="s">
        <v>158</v>
      </c>
      <c r="C7" s="119"/>
      <c r="M7" s="31"/>
      <c r="N7" s="31"/>
      <c r="O7" s="125"/>
      <c r="P7" s="125"/>
      <c r="Q7" s="125"/>
      <c r="R7" s="125"/>
      <c r="S7" s="125"/>
      <c r="T7" s="124"/>
      <c r="U7" s="30"/>
      <c r="V7" s="30"/>
    </row>
    <row r="8" spans="2:22" s="29" customFormat="1" ht="17.100000000000001" customHeight="1">
      <c r="B8" s="32" t="s">
        <v>25</v>
      </c>
      <c r="M8" s="31"/>
      <c r="N8" s="31"/>
      <c r="O8" s="125"/>
      <c r="P8" s="125"/>
      <c r="Q8" s="125"/>
      <c r="R8" s="125"/>
      <c r="S8" s="125"/>
      <c r="T8" s="124"/>
      <c r="U8" s="30"/>
      <c r="V8" s="30"/>
    </row>
    <row r="9" spans="2:22" s="29" customFormat="1" ht="17.100000000000001" customHeight="1">
      <c r="B9" s="32" t="s">
        <v>109</v>
      </c>
      <c r="M9" s="31"/>
      <c r="N9" s="31"/>
      <c r="O9" s="125"/>
      <c r="P9" s="125"/>
      <c r="Q9" s="125"/>
      <c r="R9" s="125"/>
      <c r="S9" s="125"/>
      <c r="T9" s="124"/>
      <c r="U9" s="30"/>
      <c r="V9" s="30"/>
    </row>
    <row r="10" spans="2:22" s="29" customFormat="1" ht="17.100000000000001" customHeight="1">
      <c r="B10" s="32" t="s">
        <v>26</v>
      </c>
      <c r="M10" s="31"/>
      <c r="N10" s="31"/>
      <c r="O10" s="125"/>
      <c r="P10" s="125"/>
      <c r="Q10" s="125"/>
      <c r="R10" s="125"/>
      <c r="S10" s="125"/>
      <c r="T10" s="126" t="s">
        <v>16</v>
      </c>
      <c r="U10" s="30"/>
      <c r="V10" s="30"/>
    </row>
    <row r="11" spans="2:22" s="26" customFormat="1" ht="17.100000000000001" customHeight="1">
      <c r="B11" s="232" t="s">
        <v>15</v>
      </c>
      <c r="C11" s="234" t="s">
        <v>14</v>
      </c>
      <c r="D11" s="234"/>
      <c r="E11" s="234"/>
      <c r="F11" s="235" t="s">
        <v>13</v>
      </c>
      <c r="G11" s="235"/>
      <c r="H11" s="235"/>
      <c r="I11" s="235"/>
      <c r="J11" s="235"/>
      <c r="K11" s="235"/>
      <c r="L11" s="235"/>
      <c r="M11" s="236" t="s">
        <v>12</v>
      </c>
      <c r="N11" s="236" t="s">
        <v>11</v>
      </c>
      <c r="O11" s="259" t="s">
        <v>10</v>
      </c>
      <c r="P11" s="260"/>
      <c r="Q11" s="260"/>
      <c r="R11" s="260"/>
      <c r="S11" s="260"/>
      <c r="T11" s="261"/>
      <c r="U11" s="5"/>
      <c r="V11" s="5"/>
    </row>
    <row r="12" spans="2:22" s="26" customFormat="1" ht="17.100000000000001" customHeight="1">
      <c r="B12" s="233"/>
      <c r="C12" s="28" t="s">
        <v>9</v>
      </c>
      <c r="D12" s="27" t="s">
        <v>8</v>
      </c>
      <c r="E12" s="38" t="s">
        <v>24</v>
      </c>
      <c r="F12" s="240" t="s">
        <v>7</v>
      </c>
      <c r="G12" s="241"/>
      <c r="H12" s="253" t="s">
        <v>6</v>
      </c>
      <c r="I12" s="254"/>
      <c r="J12" s="254"/>
      <c r="K12" s="255"/>
      <c r="L12" s="27" t="s">
        <v>5</v>
      </c>
      <c r="M12" s="237"/>
      <c r="N12" s="237"/>
      <c r="O12" s="262"/>
      <c r="P12" s="263"/>
      <c r="Q12" s="263"/>
      <c r="R12" s="263"/>
      <c r="S12" s="263"/>
      <c r="T12" s="264"/>
      <c r="U12" s="5"/>
      <c r="V12" s="5"/>
    </row>
    <row r="13" spans="2:22" s="15" customFormat="1" ht="18" customHeight="1">
      <c r="B13" s="95" t="s">
        <v>23</v>
      </c>
      <c r="C13" s="96">
        <v>5150</v>
      </c>
      <c r="D13" s="97">
        <v>172</v>
      </c>
      <c r="E13" s="98">
        <f>C13*D13</f>
        <v>885800</v>
      </c>
      <c r="F13" s="256" t="s">
        <v>23</v>
      </c>
      <c r="G13" s="257"/>
      <c r="H13" s="142">
        <f>C13</f>
        <v>5150</v>
      </c>
      <c r="I13" s="101" t="s">
        <v>117</v>
      </c>
      <c r="J13" s="145">
        <v>138</v>
      </c>
      <c r="K13" s="103" t="s">
        <v>119</v>
      </c>
      <c r="L13" s="104">
        <f>H13*J13</f>
        <v>710700</v>
      </c>
      <c r="M13" s="98">
        <f>E13-L13</f>
        <v>175100</v>
      </c>
      <c r="N13" s="98">
        <f>M13</f>
        <v>175100</v>
      </c>
      <c r="O13" s="127" t="s">
        <v>184</v>
      </c>
      <c r="P13" s="140">
        <f>C13</f>
        <v>5150</v>
      </c>
      <c r="Q13" s="128" t="s">
        <v>117</v>
      </c>
      <c r="R13" s="141">
        <f>G5</f>
        <v>34</v>
      </c>
      <c r="S13" s="148" t="s">
        <v>186</v>
      </c>
      <c r="T13" s="154">
        <f>P13*R13</f>
        <v>175100</v>
      </c>
      <c r="U13" s="16"/>
      <c r="V13" s="16"/>
    </row>
    <row r="14" spans="2:22" s="15" customFormat="1" ht="18.75" customHeight="1">
      <c r="B14" s="10" t="s">
        <v>2</v>
      </c>
      <c r="C14" s="69">
        <f>SUM(C13:C13)</f>
        <v>5150</v>
      </c>
      <c r="D14" s="69">
        <v>94</v>
      </c>
      <c r="E14" s="69">
        <f>SUM(E13:E13)</f>
        <v>885800</v>
      </c>
      <c r="F14" s="229" t="s">
        <v>2</v>
      </c>
      <c r="G14" s="228"/>
      <c r="H14" s="116"/>
      <c r="I14" s="106" t="s">
        <v>171</v>
      </c>
      <c r="J14" s="117"/>
      <c r="K14" s="115"/>
      <c r="L14" s="8">
        <f>SUM(L13:L13)</f>
        <v>710700</v>
      </c>
      <c r="M14" s="8">
        <f>SUM(M13:M13)</f>
        <v>175100</v>
      </c>
      <c r="N14" s="8">
        <f>SUM(N13:N13)</f>
        <v>175100</v>
      </c>
      <c r="O14" s="131"/>
      <c r="P14" s="132"/>
      <c r="Q14" s="132"/>
      <c r="R14" s="132"/>
      <c r="S14" s="132"/>
      <c r="T14" s="133"/>
      <c r="U14" s="16"/>
      <c r="V14" s="16"/>
    </row>
    <row r="15" spans="2:22" s="15" customFormat="1" ht="17.100000000000001" customHeight="1">
      <c r="B15" s="20" t="s">
        <v>4</v>
      </c>
      <c r="C15" s="61">
        <v>21810</v>
      </c>
      <c r="D15" s="18">
        <v>18</v>
      </c>
      <c r="E15" s="18">
        <f>C15*D15</f>
        <v>392580</v>
      </c>
      <c r="F15" s="244" t="s">
        <v>3</v>
      </c>
      <c r="G15" s="244"/>
      <c r="H15" s="143">
        <v>5150</v>
      </c>
      <c r="I15" s="73" t="s">
        <v>117</v>
      </c>
      <c r="J15" s="146">
        <f>D15</f>
        <v>18</v>
      </c>
      <c r="K15" s="56" t="s">
        <v>119</v>
      </c>
      <c r="L15" s="18">
        <f>H15*J15</f>
        <v>92700</v>
      </c>
      <c r="M15" s="70">
        <v>0</v>
      </c>
      <c r="N15" s="18">
        <v>0</v>
      </c>
      <c r="O15" s="134"/>
      <c r="P15" s="135"/>
      <c r="Q15" s="135"/>
      <c r="R15" s="135"/>
      <c r="S15" s="135"/>
      <c r="T15" s="136"/>
      <c r="U15" s="16"/>
      <c r="V15" s="16"/>
    </row>
    <row r="16" spans="2:22" s="15" customFormat="1" ht="17.100000000000001" customHeight="1">
      <c r="B16" s="14"/>
      <c r="C16" s="12"/>
      <c r="D16" s="12"/>
      <c r="E16" s="12"/>
      <c r="F16" s="249" t="s">
        <v>28</v>
      </c>
      <c r="G16" s="250"/>
      <c r="H16" s="144">
        <v>6660</v>
      </c>
      <c r="I16" s="74" t="s">
        <v>117</v>
      </c>
      <c r="J16" s="147">
        <v>18</v>
      </c>
      <c r="K16" s="94" t="s">
        <v>183</v>
      </c>
      <c r="L16" s="12">
        <f>H16*J16</f>
        <v>119880</v>
      </c>
      <c r="M16" s="12"/>
      <c r="N16" s="12"/>
      <c r="O16" s="129"/>
      <c r="P16" s="130"/>
      <c r="Q16" s="130"/>
      <c r="R16" s="130"/>
      <c r="S16" s="130"/>
      <c r="T16" s="137"/>
      <c r="U16" s="16"/>
      <c r="V16" s="16"/>
    </row>
    <row r="17" spans="2:22" s="6" customFormat="1" ht="17.100000000000001" customHeight="1">
      <c r="B17" s="14"/>
      <c r="C17" s="12"/>
      <c r="D17" s="12"/>
      <c r="E17" s="12"/>
      <c r="F17" s="251" t="s">
        <v>17</v>
      </c>
      <c r="G17" s="252"/>
      <c r="H17" s="144">
        <v>10000</v>
      </c>
      <c r="I17" s="74" t="s">
        <v>117</v>
      </c>
      <c r="J17" s="147">
        <f>J15</f>
        <v>18</v>
      </c>
      <c r="K17" s="118" t="s">
        <v>119</v>
      </c>
      <c r="L17" s="12">
        <f>H17*J17</f>
        <v>180000</v>
      </c>
      <c r="M17" s="12"/>
      <c r="N17" s="12"/>
      <c r="O17" s="129"/>
      <c r="P17" s="130"/>
      <c r="Q17" s="130"/>
      <c r="R17" s="130"/>
      <c r="S17" s="130"/>
      <c r="T17" s="137"/>
      <c r="U17" s="5"/>
      <c r="V17" s="5"/>
    </row>
    <row r="18" spans="2:22" s="4" customFormat="1" ht="17.100000000000001" customHeight="1">
      <c r="B18" s="10" t="s">
        <v>2</v>
      </c>
      <c r="C18" s="9">
        <f>SUM(C15:C17)</f>
        <v>21810</v>
      </c>
      <c r="D18" s="8">
        <f>SUM(D15:D17)</f>
        <v>18</v>
      </c>
      <c r="E18" s="8">
        <f>SUM(E15:E17)</f>
        <v>392580</v>
      </c>
      <c r="F18" s="229" t="s">
        <v>2</v>
      </c>
      <c r="G18" s="228"/>
      <c r="H18" s="116"/>
      <c r="I18" s="106" t="s">
        <v>171</v>
      </c>
      <c r="J18" s="117"/>
      <c r="K18" s="115"/>
      <c r="L18" s="8">
        <f>SUM(L15:L17)</f>
        <v>392580</v>
      </c>
      <c r="M18" s="8">
        <v>0</v>
      </c>
      <c r="N18" s="8">
        <v>0</v>
      </c>
      <c r="O18" s="131"/>
      <c r="P18" s="132"/>
      <c r="Q18" s="132"/>
      <c r="R18" s="132"/>
      <c r="S18" s="132"/>
      <c r="T18" s="133"/>
      <c r="U18" s="5"/>
      <c r="V18" s="5"/>
    </row>
    <row r="19" spans="2:22" s="4" customFormat="1" ht="17.100000000000001" customHeight="1">
      <c r="B19" s="227" t="s">
        <v>1</v>
      </c>
      <c r="C19" s="228"/>
      <c r="D19" s="8"/>
      <c r="E19" s="8">
        <f>E14+E18</f>
        <v>1278380</v>
      </c>
      <c r="F19" s="229" t="s">
        <v>0</v>
      </c>
      <c r="G19" s="230"/>
      <c r="H19" s="230"/>
      <c r="I19" s="230"/>
      <c r="J19" s="230"/>
      <c r="K19" s="230"/>
      <c r="L19" s="8">
        <f>L14+L18</f>
        <v>1103280</v>
      </c>
      <c r="M19" s="8">
        <f>M14</f>
        <v>175100</v>
      </c>
      <c r="N19" s="8">
        <f>N14</f>
        <v>175100</v>
      </c>
      <c r="O19" s="131"/>
      <c r="P19" s="132"/>
      <c r="Q19" s="132"/>
      <c r="R19" s="132"/>
      <c r="S19" s="132"/>
      <c r="T19" s="133"/>
      <c r="U19" s="5"/>
      <c r="V19" s="5"/>
    </row>
    <row r="20" spans="2:22" s="4" customFormat="1" ht="17.100000000000001" customHeight="1">
      <c r="B20" s="4" t="s">
        <v>18</v>
      </c>
      <c r="E20" s="6"/>
      <c r="M20" s="6"/>
      <c r="N20" s="6"/>
      <c r="O20" s="123"/>
      <c r="P20" s="123"/>
      <c r="Q20" s="123"/>
      <c r="R20" s="123"/>
      <c r="S20" s="123"/>
      <c r="T20" s="124"/>
      <c r="U20" s="5"/>
      <c r="V20" s="5"/>
    </row>
    <row r="21" spans="2:22" ht="18.75" customHeight="1">
      <c r="B21" s="4" t="s">
        <v>19</v>
      </c>
    </row>
    <row r="22" spans="2:22" ht="18.75" customHeight="1">
      <c r="F22" s="4"/>
    </row>
  </sheetData>
  <mergeCells count="19">
    <mergeCell ref="F18:G18"/>
    <mergeCell ref="B19:C19"/>
    <mergeCell ref="F19:K19"/>
    <mergeCell ref="G5:H5"/>
    <mergeCell ref="O11:T12"/>
    <mergeCell ref="B5:E5"/>
    <mergeCell ref="F13:G13"/>
    <mergeCell ref="F14:G14"/>
    <mergeCell ref="F15:G15"/>
    <mergeCell ref="F16:G16"/>
    <mergeCell ref="F17:G17"/>
    <mergeCell ref="B1:T1"/>
    <mergeCell ref="B11:B12"/>
    <mergeCell ref="C11:E11"/>
    <mergeCell ref="F11:L11"/>
    <mergeCell ref="M11:M12"/>
    <mergeCell ref="N11:N12"/>
    <mergeCell ref="F12:G12"/>
    <mergeCell ref="H12:K12"/>
  </mergeCells>
  <phoneticPr fontId="3" type="noConversion"/>
  <printOptions horizontalCentered="1"/>
  <pageMargins left="0.24374999999999999" right="3.937007874015748E-2" top="0.98425196850393704" bottom="0.59055118110236227" header="0.39370078740157483" footer="0"/>
  <pageSetup paperSize="9" scale="90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V23"/>
  <sheetViews>
    <sheetView showGridLines="0" zoomScaleNormal="100" workbookViewId="0">
      <selection activeCell="U19" sqref="U19"/>
    </sheetView>
  </sheetViews>
  <sheetFormatPr defaultRowHeight="22.5" customHeight="1"/>
  <cols>
    <col min="1" max="1" width="7.42578125" style="1" customWidth="1"/>
    <col min="2" max="2" width="16.7109375" style="1" customWidth="1"/>
    <col min="3" max="3" width="11.140625" style="1" customWidth="1"/>
    <col min="4" max="4" width="7.7109375" style="1" customWidth="1"/>
    <col min="5" max="6" width="11" style="1" customWidth="1"/>
    <col min="7" max="7" width="3" style="1" customWidth="1"/>
    <col min="8" max="8" width="8.7109375" style="1" customWidth="1"/>
    <col min="9" max="9" width="2.42578125" style="1" customWidth="1"/>
    <col min="10" max="10" width="5.42578125" style="1" customWidth="1"/>
    <col min="11" max="11" width="2.7109375" style="1" customWidth="1"/>
    <col min="12" max="12" width="10.7109375" style="1" customWidth="1"/>
    <col min="13" max="13" width="10.28515625" style="3" customWidth="1"/>
    <col min="14" max="14" width="10.42578125" style="3" customWidth="1"/>
    <col min="15" max="15" width="6" style="138" customWidth="1"/>
    <col min="16" max="16" width="6.85546875" style="138" customWidth="1"/>
    <col min="17" max="17" width="3.28515625" style="138" customWidth="1"/>
    <col min="18" max="18" width="5.28515625" style="138" customWidth="1"/>
    <col min="19" max="19" width="3.28515625" style="138" customWidth="1"/>
    <col min="20" max="20" width="9" style="139" customWidth="1"/>
    <col min="21" max="21" width="15.7109375" style="2" customWidth="1"/>
    <col min="22" max="22" width="9.42578125" style="2" customWidth="1"/>
    <col min="23" max="16384" width="9.140625" style="1"/>
  </cols>
  <sheetData>
    <row r="1" spans="2:22" ht="39" customHeight="1">
      <c r="B1" s="231" t="s">
        <v>205</v>
      </c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  <c r="N1" s="231"/>
      <c r="O1" s="231"/>
      <c r="P1" s="231"/>
      <c r="Q1" s="231"/>
      <c r="R1" s="231"/>
      <c r="S1" s="231"/>
      <c r="T1" s="231"/>
    </row>
    <row r="2" spans="2:22" s="35" customFormat="1" ht="17.100000000000001" customHeight="1">
      <c r="B2" s="35" t="s">
        <v>206</v>
      </c>
      <c r="M2" s="37"/>
      <c r="N2" s="37"/>
      <c r="O2" s="121"/>
      <c r="P2" s="121"/>
      <c r="Q2" s="121"/>
      <c r="R2" s="121"/>
      <c r="S2" s="121"/>
      <c r="T2" s="122"/>
      <c r="U2" s="36"/>
      <c r="V2" s="36"/>
    </row>
    <row r="3" spans="2:22" s="29" customFormat="1" ht="17.100000000000001" customHeight="1">
      <c r="B3" s="32" t="s">
        <v>207</v>
      </c>
      <c r="L3" s="34"/>
      <c r="M3" s="33"/>
      <c r="N3" s="33"/>
      <c r="O3" s="123"/>
      <c r="P3" s="123"/>
      <c r="Q3" s="123"/>
      <c r="R3" s="123"/>
      <c r="S3" s="123"/>
      <c r="T3" s="124"/>
      <c r="U3" s="30"/>
      <c r="V3" s="30"/>
    </row>
    <row r="4" spans="2:22" s="29" customFormat="1" ht="17.100000000000001" customHeight="1">
      <c r="B4" s="32" t="s">
        <v>208</v>
      </c>
      <c r="C4" s="32"/>
      <c r="M4" s="31"/>
      <c r="N4" s="31"/>
      <c r="O4" s="125"/>
      <c r="P4" s="125"/>
      <c r="Q4" s="125"/>
      <c r="R4" s="125"/>
      <c r="S4" s="125"/>
      <c r="T4" s="124"/>
      <c r="U4" s="30"/>
      <c r="V4" s="30"/>
    </row>
    <row r="5" spans="2:22" s="29" customFormat="1" ht="17.100000000000001" customHeight="1">
      <c r="B5" s="265" t="s">
        <v>209</v>
      </c>
      <c r="C5" s="265"/>
      <c r="D5" s="265"/>
      <c r="E5" s="265"/>
      <c r="F5" s="32" t="s">
        <v>210</v>
      </c>
      <c r="I5" s="32"/>
      <c r="K5" s="31"/>
      <c r="L5" s="125"/>
      <c r="N5" s="125"/>
      <c r="T5" s="124"/>
      <c r="U5" s="30"/>
      <c r="V5" s="30"/>
    </row>
    <row r="6" spans="2:22" s="29" customFormat="1" ht="17.100000000000001" customHeight="1">
      <c r="B6" s="203"/>
      <c r="C6" s="203" t="s">
        <v>211</v>
      </c>
      <c r="D6" s="203"/>
      <c r="E6" s="203" t="s">
        <v>191</v>
      </c>
      <c r="F6" s="258">
        <f>J6+N6</f>
        <v>13</v>
      </c>
      <c r="G6" s="258"/>
      <c r="H6" s="162" t="s">
        <v>212</v>
      </c>
      <c r="I6" s="32"/>
      <c r="J6" s="258">
        <v>12</v>
      </c>
      <c r="K6" s="258"/>
      <c r="L6" s="266" t="s">
        <v>213</v>
      </c>
      <c r="M6" s="266"/>
      <c r="N6" s="258">
        <v>1</v>
      </c>
      <c r="O6" s="258"/>
      <c r="P6" s="163" t="s">
        <v>189</v>
      </c>
      <c r="T6" s="124"/>
      <c r="U6" s="30"/>
      <c r="V6" s="30"/>
    </row>
    <row r="7" spans="2:22" s="29" customFormat="1" ht="17.100000000000001" customHeight="1">
      <c r="B7" s="32" t="s">
        <v>214</v>
      </c>
      <c r="M7" s="31"/>
      <c r="N7" s="31"/>
      <c r="O7" s="125"/>
      <c r="P7" s="125"/>
      <c r="Q7" s="125"/>
      <c r="R7" s="125"/>
      <c r="S7" s="125"/>
      <c r="T7" s="124"/>
      <c r="U7" s="30"/>
      <c r="V7" s="30"/>
    </row>
    <row r="8" spans="2:22" s="29" customFormat="1" ht="17.100000000000001" customHeight="1">
      <c r="B8" s="32" t="s">
        <v>215</v>
      </c>
      <c r="C8" s="203"/>
      <c r="M8" s="31"/>
      <c r="N8" s="31"/>
      <c r="O8" s="125"/>
      <c r="P8" s="125"/>
      <c r="Q8" s="125"/>
      <c r="R8" s="125"/>
      <c r="S8" s="125"/>
      <c r="T8" s="124"/>
      <c r="U8" s="30"/>
      <c r="V8" s="30"/>
    </row>
    <row r="9" spans="2:22" s="29" customFormat="1" ht="17.100000000000001" customHeight="1">
      <c r="B9" s="32" t="s">
        <v>157</v>
      </c>
      <c r="M9" s="31"/>
      <c r="N9" s="31"/>
      <c r="O9" s="125"/>
      <c r="P9" s="125"/>
      <c r="Q9" s="125"/>
      <c r="R9" s="125"/>
      <c r="S9" s="125"/>
      <c r="T9" s="124"/>
      <c r="U9" s="30"/>
      <c r="V9" s="30"/>
    </row>
    <row r="10" spans="2:22" s="29" customFormat="1" ht="17.100000000000001" customHeight="1">
      <c r="B10" s="32" t="s">
        <v>216</v>
      </c>
      <c r="M10" s="31"/>
      <c r="N10" s="31"/>
      <c r="O10" s="125"/>
      <c r="P10" s="125"/>
      <c r="Q10" s="125"/>
      <c r="R10" s="125"/>
      <c r="S10" s="125"/>
      <c r="T10" s="124"/>
      <c r="U10" s="30"/>
      <c r="V10" s="30"/>
    </row>
    <row r="11" spans="2:22" s="29" customFormat="1" ht="17.100000000000001" customHeight="1">
      <c r="B11" s="32" t="s">
        <v>155</v>
      </c>
      <c r="M11" s="31"/>
      <c r="N11" s="31"/>
      <c r="O11" s="125"/>
      <c r="P11" s="125"/>
      <c r="Q11" s="125"/>
      <c r="R11" s="125"/>
      <c r="S11" s="125"/>
      <c r="T11" s="126" t="s">
        <v>154</v>
      </c>
      <c r="U11" s="30"/>
      <c r="V11" s="30"/>
    </row>
    <row r="12" spans="2:22" s="26" customFormat="1" ht="17.100000000000001" customHeight="1">
      <c r="B12" s="232" t="s">
        <v>153</v>
      </c>
      <c r="C12" s="234" t="s">
        <v>217</v>
      </c>
      <c r="D12" s="234"/>
      <c r="E12" s="234"/>
      <c r="F12" s="235" t="s">
        <v>218</v>
      </c>
      <c r="G12" s="235"/>
      <c r="H12" s="235"/>
      <c r="I12" s="235"/>
      <c r="J12" s="235"/>
      <c r="K12" s="235"/>
      <c r="L12" s="235"/>
      <c r="M12" s="236" t="s">
        <v>219</v>
      </c>
      <c r="N12" s="236" t="s">
        <v>220</v>
      </c>
      <c r="O12" s="259" t="s">
        <v>221</v>
      </c>
      <c r="P12" s="260"/>
      <c r="Q12" s="260"/>
      <c r="R12" s="260"/>
      <c r="S12" s="260"/>
      <c r="T12" s="261"/>
      <c r="U12" s="5"/>
      <c r="V12" s="5"/>
    </row>
    <row r="13" spans="2:22" s="26" customFormat="1" ht="17.100000000000001" customHeight="1">
      <c r="B13" s="233"/>
      <c r="C13" s="28" t="s">
        <v>222</v>
      </c>
      <c r="D13" s="27" t="s">
        <v>223</v>
      </c>
      <c r="E13" s="38" t="s">
        <v>224</v>
      </c>
      <c r="F13" s="240" t="s">
        <v>225</v>
      </c>
      <c r="G13" s="241"/>
      <c r="H13" s="253" t="s">
        <v>226</v>
      </c>
      <c r="I13" s="254"/>
      <c r="J13" s="254"/>
      <c r="K13" s="255"/>
      <c r="L13" s="27" t="s">
        <v>227</v>
      </c>
      <c r="M13" s="237"/>
      <c r="N13" s="237"/>
      <c r="O13" s="262"/>
      <c r="P13" s="263"/>
      <c r="Q13" s="263"/>
      <c r="R13" s="263"/>
      <c r="S13" s="263"/>
      <c r="T13" s="264"/>
      <c r="U13" s="5"/>
      <c r="V13" s="5"/>
    </row>
    <row r="14" spans="2:22" s="15" customFormat="1" ht="18" customHeight="1">
      <c r="B14" s="95" t="s">
        <v>228</v>
      </c>
      <c r="C14" s="96">
        <v>4800</v>
      </c>
      <c r="D14" s="97">
        <v>173</v>
      </c>
      <c r="E14" s="98">
        <f>C14*D14</f>
        <v>830400</v>
      </c>
      <c r="F14" s="256" t="s">
        <v>228</v>
      </c>
      <c r="G14" s="257"/>
      <c r="H14" s="142">
        <f>C14</f>
        <v>4800</v>
      </c>
      <c r="I14" s="101" t="s">
        <v>229</v>
      </c>
      <c r="J14" s="145">
        <f>D16-F6</f>
        <v>161</v>
      </c>
      <c r="K14" s="103" t="s">
        <v>230</v>
      </c>
      <c r="L14" s="104">
        <f>H14*J14</f>
        <v>772800</v>
      </c>
      <c r="M14" s="98">
        <f>E16-L14</f>
        <v>62400</v>
      </c>
      <c r="N14" s="98">
        <f>M14</f>
        <v>62400</v>
      </c>
      <c r="O14" s="156" t="s">
        <v>231</v>
      </c>
      <c r="P14" s="157">
        <f>C14</f>
        <v>4800</v>
      </c>
      <c r="Q14" s="158" t="s">
        <v>229</v>
      </c>
      <c r="R14" s="159">
        <f>J6</f>
        <v>12</v>
      </c>
      <c r="S14" s="160" t="s">
        <v>232</v>
      </c>
      <c r="T14" s="161">
        <f>P14*R14</f>
        <v>57600</v>
      </c>
      <c r="U14" s="16"/>
      <c r="V14" s="16"/>
    </row>
    <row r="15" spans="2:22" s="15" customFormat="1" ht="18" customHeight="1">
      <c r="B15" s="45" t="s">
        <v>233</v>
      </c>
      <c r="C15" s="92">
        <v>4800</v>
      </c>
      <c r="D15" s="202">
        <v>1</v>
      </c>
      <c r="E15" s="40">
        <f>C15</f>
        <v>4800</v>
      </c>
      <c r="F15" s="201"/>
      <c r="G15" s="202"/>
      <c r="H15" s="204"/>
      <c r="I15" s="74"/>
      <c r="J15" s="205"/>
      <c r="K15" s="94"/>
      <c r="L15" s="40"/>
      <c r="M15" s="12"/>
      <c r="N15" s="12"/>
      <c r="O15" s="206" t="s">
        <v>234</v>
      </c>
      <c r="P15" s="207">
        <f>C15</f>
        <v>4800</v>
      </c>
      <c r="Q15" s="208" t="s">
        <v>117</v>
      </c>
      <c r="R15" s="209">
        <f>N6</f>
        <v>1</v>
      </c>
      <c r="S15" s="210" t="s">
        <v>119</v>
      </c>
      <c r="T15" s="211">
        <f>P15*R15</f>
        <v>4800</v>
      </c>
      <c r="U15" s="16"/>
      <c r="V15" s="16"/>
    </row>
    <row r="16" spans="2:22" s="15" customFormat="1" ht="18.75" customHeight="1">
      <c r="B16" s="10" t="s">
        <v>235</v>
      </c>
      <c r="C16" s="69"/>
      <c r="D16" s="69">
        <f>SUM(D14:D15)</f>
        <v>174</v>
      </c>
      <c r="E16" s="69">
        <f>SUM(E14:E15)</f>
        <v>835200</v>
      </c>
      <c r="F16" s="229" t="s">
        <v>236</v>
      </c>
      <c r="G16" s="228"/>
      <c r="H16" s="199"/>
      <c r="I16" s="106" t="s">
        <v>237</v>
      </c>
      <c r="J16" s="200"/>
      <c r="K16" s="198"/>
      <c r="L16" s="8">
        <f>SUM(L14:L14)</f>
        <v>772800</v>
      </c>
      <c r="M16" s="8">
        <f>SUM(M14:M14)</f>
        <v>62400</v>
      </c>
      <c r="N16" s="8">
        <f>SUM(N14:N14)</f>
        <v>62400</v>
      </c>
      <c r="O16" s="131"/>
      <c r="P16" s="132"/>
      <c r="Q16" s="132"/>
      <c r="R16" s="132"/>
      <c r="S16" s="132"/>
      <c r="T16" s="133"/>
      <c r="U16" s="16"/>
      <c r="V16" s="16"/>
    </row>
    <row r="17" spans="2:22" s="15" customFormat="1" ht="17.100000000000001" customHeight="1">
      <c r="B17" s="20" t="s">
        <v>238</v>
      </c>
      <c r="C17" s="61">
        <f>H17+H18</f>
        <v>14800</v>
      </c>
      <c r="D17" s="18">
        <v>18</v>
      </c>
      <c r="E17" s="18">
        <f>C17*D17</f>
        <v>266400</v>
      </c>
      <c r="F17" s="244" t="s">
        <v>239</v>
      </c>
      <c r="G17" s="244"/>
      <c r="H17" s="143">
        <v>4800</v>
      </c>
      <c r="I17" s="73" t="s">
        <v>240</v>
      </c>
      <c r="J17" s="146">
        <f>D17</f>
        <v>18</v>
      </c>
      <c r="K17" s="56" t="s">
        <v>241</v>
      </c>
      <c r="L17" s="18">
        <f>H17*J17</f>
        <v>86400</v>
      </c>
      <c r="M17" s="70">
        <v>0</v>
      </c>
      <c r="N17" s="18">
        <v>0</v>
      </c>
      <c r="O17" s="134"/>
      <c r="P17" s="135"/>
      <c r="Q17" s="135"/>
      <c r="R17" s="135"/>
      <c r="S17" s="135"/>
      <c r="T17" s="136"/>
      <c r="U17" s="16"/>
      <c r="V17" s="16"/>
    </row>
    <row r="18" spans="2:22" s="6" customFormat="1" ht="17.100000000000001" customHeight="1">
      <c r="B18" s="14"/>
      <c r="C18" s="12"/>
      <c r="D18" s="12"/>
      <c r="E18" s="12"/>
      <c r="F18" s="251" t="s">
        <v>242</v>
      </c>
      <c r="G18" s="252"/>
      <c r="H18" s="144">
        <v>10000</v>
      </c>
      <c r="I18" s="74" t="s">
        <v>243</v>
      </c>
      <c r="J18" s="147">
        <f>J17</f>
        <v>18</v>
      </c>
      <c r="K18" s="202" t="s">
        <v>244</v>
      </c>
      <c r="L18" s="12">
        <f>H18*J18</f>
        <v>180000</v>
      </c>
      <c r="M18" s="12"/>
      <c r="N18" s="12"/>
      <c r="O18" s="129"/>
      <c r="P18" s="130"/>
      <c r="Q18" s="130"/>
      <c r="R18" s="130"/>
      <c r="S18" s="130"/>
      <c r="T18" s="137"/>
      <c r="U18" s="5"/>
      <c r="V18" s="5"/>
    </row>
    <row r="19" spans="2:22" s="4" customFormat="1" ht="17.100000000000001" customHeight="1">
      <c r="B19" s="10" t="s">
        <v>245</v>
      </c>
      <c r="C19" s="9">
        <f>SUM(C17:C18)</f>
        <v>14800</v>
      </c>
      <c r="D19" s="8">
        <f>SUM(D17:D18)</f>
        <v>18</v>
      </c>
      <c r="E19" s="8">
        <f>SUM(E17:E18)</f>
        <v>266400</v>
      </c>
      <c r="F19" s="229" t="s">
        <v>236</v>
      </c>
      <c r="G19" s="228"/>
      <c r="H19" s="199"/>
      <c r="I19" s="106" t="s">
        <v>237</v>
      </c>
      <c r="J19" s="200"/>
      <c r="K19" s="198"/>
      <c r="L19" s="8">
        <f>SUM(L17:L18)</f>
        <v>266400</v>
      </c>
      <c r="M19" s="8">
        <v>0</v>
      </c>
      <c r="N19" s="8">
        <v>0</v>
      </c>
      <c r="O19" s="131"/>
      <c r="P19" s="132"/>
      <c r="Q19" s="132"/>
      <c r="R19" s="132"/>
      <c r="S19" s="132"/>
      <c r="T19" s="133"/>
      <c r="U19" s="5"/>
      <c r="V19" s="5"/>
    </row>
    <row r="20" spans="2:22" s="4" customFormat="1" ht="17.100000000000001" customHeight="1">
      <c r="B20" s="227" t="s">
        <v>246</v>
      </c>
      <c r="C20" s="228"/>
      <c r="D20" s="8"/>
      <c r="E20" s="8">
        <f>E16+E19</f>
        <v>1101600</v>
      </c>
      <c r="F20" s="229" t="s">
        <v>0</v>
      </c>
      <c r="G20" s="230"/>
      <c r="H20" s="230"/>
      <c r="I20" s="230"/>
      <c r="J20" s="230"/>
      <c r="K20" s="230"/>
      <c r="L20" s="8">
        <f>L16+L19</f>
        <v>1039200</v>
      </c>
      <c r="M20" s="8">
        <f>M16</f>
        <v>62400</v>
      </c>
      <c r="N20" s="8">
        <f>N16</f>
        <v>62400</v>
      </c>
      <c r="O20" s="131"/>
      <c r="P20" s="132"/>
      <c r="Q20" s="132"/>
      <c r="R20" s="132"/>
      <c r="S20" s="132"/>
      <c r="T20" s="133"/>
      <c r="U20" s="5"/>
      <c r="V20" s="5"/>
    </row>
    <row r="21" spans="2:22" s="4" customFormat="1" ht="17.100000000000001" customHeight="1">
      <c r="B21" s="4" t="s">
        <v>247</v>
      </c>
      <c r="E21" s="6"/>
      <c r="M21" s="6"/>
      <c r="N21" s="6"/>
      <c r="O21" s="123"/>
      <c r="P21" s="123"/>
      <c r="Q21" s="123"/>
      <c r="R21" s="123"/>
      <c r="S21" s="123"/>
      <c r="T21" s="124"/>
      <c r="U21" s="5"/>
      <c r="V21" s="5"/>
    </row>
    <row r="22" spans="2:22" ht="18.75" customHeight="1">
      <c r="B22" s="4" t="s">
        <v>248</v>
      </c>
    </row>
    <row r="23" spans="2:22" ht="18.75" customHeight="1">
      <c r="F23" s="4"/>
    </row>
  </sheetData>
  <mergeCells count="21">
    <mergeCell ref="B1:T1"/>
    <mergeCell ref="B5:E5"/>
    <mergeCell ref="F6:G6"/>
    <mergeCell ref="J6:K6"/>
    <mergeCell ref="L6:M6"/>
    <mergeCell ref="N6:O6"/>
    <mergeCell ref="M12:M13"/>
    <mergeCell ref="N12:N13"/>
    <mergeCell ref="O12:T13"/>
    <mergeCell ref="F13:G13"/>
    <mergeCell ref="H13:K13"/>
    <mergeCell ref="B20:C20"/>
    <mergeCell ref="F20:K20"/>
    <mergeCell ref="B12:B13"/>
    <mergeCell ref="C12:E12"/>
    <mergeCell ref="F12:L12"/>
    <mergeCell ref="F14:G14"/>
    <mergeCell ref="F16:G16"/>
    <mergeCell ref="F17:G17"/>
    <mergeCell ref="F18:G18"/>
    <mergeCell ref="F19:G19"/>
  </mergeCells>
  <phoneticPr fontId="3" type="noConversion"/>
  <printOptions horizontalCentered="1"/>
  <pageMargins left="0.24374999999999999" right="3.937007874015748E-2" top="0.98425196850393704" bottom="0.59055118110236227" header="0.39370078740157483" footer="0"/>
  <pageSetup paperSize="9" scale="90" orientation="landscape" r:id="rId1"/>
  <headerFooter alignWithMargins="0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V25"/>
  <sheetViews>
    <sheetView showGridLines="0" tabSelected="1" zoomScaleNormal="100" workbookViewId="0"/>
  </sheetViews>
  <sheetFormatPr defaultRowHeight="22.5" customHeight="1"/>
  <cols>
    <col min="1" max="1" width="7.42578125" style="1" customWidth="1"/>
    <col min="2" max="2" width="16.7109375" style="1" customWidth="1"/>
    <col min="3" max="3" width="11.140625" style="1" customWidth="1"/>
    <col min="4" max="4" width="7.7109375" style="1" customWidth="1"/>
    <col min="5" max="6" width="11" style="1" customWidth="1"/>
    <col min="7" max="7" width="3" style="1" customWidth="1"/>
    <col min="8" max="8" width="8.7109375" style="1" customWidth="1"/>
    <col min="9" max="9" width="2.42578125" style="1" customWidth="1"/>
    <col min="10" max="10" width="5.42578125" style="1" customWidth="1"/>
    <col min="11" max="11" width="2.7109375" style="1" customWidth="1"/>
    <col min="12" max="12" width="10.7109375" style="1" customWidth="1"/>
    <col min="13" max="13" width="10.28515625" style="3" customWidth="1"/>
    <col min="14" max="14" width="10.42578125" style="3" customWidth="1"/>
    <col min="15" max="15" width="6" style="138" customWidth="1"/>
    <col min="16" max="16" width="6.85546875" style="138" customWidth="1"/>
    <col min="17" max="17" width="3.28515625" style="138" customWidth="1"/>
    <col min="18" max="18" width="5.28515625" style="138" customWidth="1"/>
    <col min="19" max="19" width="3.28515625" style="138" customWidth="1"/>
    <col min="20" max="20" width="9" style="139" customWidth="1"/>
    <col min="21" max="21" width="15.7109375" style="2" customWidth="1"/>
    <col min="22" max="22" width="9.42578125" style="2" customWidth="1"/>
    <col min="23" max="16384" width="9.140625" style="1"/>
  </cols>
  <sheetData>
    <row r="1" spans="2:22" ht="39" customHeight="1">
      <c r="B1" s="231" t="s">
        <v>194</v>
      </c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  <c r="N1" s="231"/>
      <c r="O1" s="231"/>
      <c r="P1" s="231"/>
      <c r="Q1" s="231"/>
      <c r="R1" s="231"/>
      <c r="S1" s="231"/>
      <c r="T1" s="231"/>
    </row>
    <row r="2" spans="2:22" s="35" customFormat="1" ht="17.100000000000001" customHeight="1">
      <c r="B2" s="35" t="s">
        <v>30</v>
      </c>
      <c r="M2" s="37"/>
      <c r="N2" s="37"/>
      <c r="O2" s="121"/>
      <c r="P2" s="121"/>
      <c r="Q2" s="121"/>
      <c r="R2" s="121"/>
      <c r="S2" s="121"/>
      <c r="T2" s="122"/>
      <c r="U2" s="36"/>
      <c r="V2" s="36"/>
    </row>
    <row r="3" spans="2:22" s="29" customFormat="1" ht="17.100000000000001" customHeight="1">
      <c r="B3" s="32" t="s">
        <v>195</v>
      </c>
      <c r="L3" s="34"/>
      <c r="M3" s="33"/>
      <c r="N3" s="33"/>
      <c r="O3" s="123"/>
      <c r="P3" s="123"/>
      <c r="Q3" s="123"/>
      <c r="R3" s="123"/>
      <c r="S3" s="123"/>
      <c r="T3" s="124"/>
      <c r="U3" s="30"/>
      <c r="V3" s="30"/>
    </row>
    <row r="4" spans="2:22" s="29" customFormat="1" ht="17.100000000000001" customHeight="1">
      <c r="B4" s="32" t="s">
        <v>196</v>
      </c>
      <c r="C4" s="32"/>
      <c r="M4" s="31"/>
      <c r="N4" s="31"/>
      <c r="O4" s="125"/>
      <c r="P4" s="125"/>
      <c r="Q4" s="125"/>
      <c r="R4" s="125"/>
      <c r="S4" s="125"/>
      <c r="T4" s="124"/>
      <c r="U4" s="30"/>
      <c r="V4" s="30"/>
    </row>
    <row r="5" spans="2:22" s="29" customFormat="1" ht="17.100000000000001" customHeight="1">
      <c r="B5" s="265" t="s">
        <v>259</v>
      </c>
      <c r="C5" s="265"/>
      <c r="D5" s="265"/>
      <c r="E5" s="265"/>
      <c r="F5" s="32" t="s">
        <v>197</v>
      </c>
      <c r="I5" s="32"/>
      <c r="K5" s="31"/>
      <c r="L5" s="125"/>
      <c r="N5" s="125"/>
      <c r="T5" s="124"/>
      <c r="U5" s="30"/>
      <c r="V5" s="30"/>
    </row>
    <row r="6" spans="2:22" s="29" customFormat="1" ht="17.100000000000001" customHeight="1">
      <c r="B6" s="155"/>
      <c r="C6" s="155" t="s">
        <v>201</v>
      </c>
      <c r="D6" s="196">
        <v>78</v>
      </c>
      <c r="E6" s="197" t="s">
        <v>191</v>
      </c>
      <c r="F6" s="258">
        <f>J6+N6</f>
        <v>6</v>
      </c>
      <c r="G6" s="258"/>
      <c r="H6" s="162" t="s">
        <v>192</v>
      </c>
      <c r="I6" s="32"/>
      <c r="J6" s="258">
        <v>6</v>
      </c>
      <c r="K6" s="258"/>
      <c r="L6" s="266" t="s">
        <v>193</v>
      </c>
      <c r="M6" s="266"/>
      <c r="N6" s="162">
        <v>0</v>
      </c>
      <c r="O6" s="162" t="s">
        <v>204</v>
      </c>
      <c r="P6" s="163"/>
      <c r="T6" s="124"/>
      <c r="U6" s="30"/>
      <c r="V6" s="30"/>
    </row>
    <row r="7" spans="2:22" s="29" customFormat="1" ht="17.100000000000001" customHeight="1">
      <c r="B7" s="32" t="s">
        <v>20</v>
      </c>
      <c r="M7" s="31"/>
      <c r="N7" s="31"/>
      <c r="O7" s="125"/>
      <c r="P7" s="125"/>
      <c r="Q7" s="125"/>
      <c r="R7" s="125"/>
      <c r="S7" s="125"/>
      <c r="T7" s="124"/>
      <c r="U7" s="30"/>
      <c r="V7" s="30"/>
    </row>
    <row r="8" spans="2:22" s="29" customFormat="1" ht="17.100000000000001" customHeight="1">
      <c r="B8" s="32" t="s">
        <v>198</v>
      </c>
      <c r="C8" s="153"/>
      <c r="M8" s="31"/>
      <c r="N8" s="31"/>
      <c r="O8" s="125"/>
      <c r="P8" s="125"/>
      <c r="Q8" s="125"/>
      <c r="R8" s="125"/>
      <c r="S8" s="125"/>
      <c r="T8" s="124"/>
      <c r="U8" s="30"/>
      <c r="V8" s="30"/>
    </row>
    <row r="9" spans="2:22" s="29" customFormat="1" ht="17.100000000000001" customHeight="1">
      <c r="B9" s="32" t="s">
        <v>25</v>
      </c>
      <c r="M9" s="31"/>
      <c r="N9" s="31"/>
      <c r="O9" s="125"/>
      <c r="P9" s="125"/>
      <c r="Q9" s="125"/>
      <c r="R9" s="125"/>
      <c r="S9" s="125"/>
      <c r="T9" s="124"/>
      <c r="U9" s="30"/>
      <c r="V9" s="30"/>
    </row>
    <row r="10" spans="2:22" s="29" customFormat="1" ht="17.100000000000001" customHeight="1">
      <c r="B10" s="32" t="s">
        <v>22</v>
      </c>
      <c r="M10" s="31"/>
      <c r="N10" s="31"/>
      <c r="O10" s="125"/>
      <c r="P10" s="125"/>
      <c r="Q10" s="125"/>
      <c r="R10" s="125"/>
      <c r="S10" s="125"/>
      <c r="T10" s="124"/>
      <c r="U10" s="30"/>
      <c r="V10" s="30"/>
    </row>
    <row r="11" spans="2:22" s="29" customFormat="1" ht="17.100000000000001" customHeight="1">
      <c r="B11" s="32" t="s">
        <v>26</v>
      </c>
      <c r="M11" s="31"/>
      <c r="N11" s="31"/>
      <c r="O11" s="125"/>
      <c r="P11" s="125"/>
      <c r="Q11" s="125"/>
      <c r="R11" s="125"/>
      <c r="S11" s="125"/>
      <c r="T11" s="126" t="s">
        <v>16</v>
      </c>
      <c r="U11" s="30"/>
      <c r="V11" s="30"/>
    </row>
    <row r="12" spans="2:22" s="26" customFormat="1" ht="17.100000000000001" customHeight="1">
      <c r="B12" s="232" t="s">
        <v>15</v>
      </c>
      <c r="C12" s="234" t="s">
        <v>14</v>
      </c>
      <c r="D12" s="234"/>
      <c r="E12" s="234"/>
      <c r="F12" s="235" t="s">
        <v>13</v>
      </c>
      <c r="G12" s="235"/>
      <c r="H12" s="235"/>
      <c r="I12" s="235"/>
      <c r="J12" s="235"/>
      <c r="K12" s="235"/>
      <c r="L12" s="235"/>
      <c r="M12" s="236" t="s">
        <v>12</v>
      </c>
      <c r="N12" s="236" t="s">
        <v>11</v>
      </c>
      <c r="O12" s="259" t="s">
        <v>10</v>
      </c>
      <c r="P12" s="260"/>
      <c r="Q12" s="260"/>
      <c r="R12" s="260"/>
      <c r="S12" s="260"/>
      <c r="T12" s="261"/>
      <c r="U12" s="5"/>
      <c r="V12" s="5"/>
    </row>
    <row r="13" spans="2:22" s="26" customFormat="1" ht="17.100000000000001" customHeight="1">
      <c r="B13" s="233"/>
      <c r="C13" s="28" t="s">
        <v>9</v>
      </c>
      <c r="D13" s="27" t="s">
        <v>8</v>
      </c>
      <c r="E13" s="38" t="s">
        <v>24</v>
      </c>
      <c r="F13" s="240" t="s">
        <v>7</v>
      </c>
      <c r="G13" s="241"/>
      <c r="H13" s="253" t="s">
        <v>6</v>
      </c>
      <c r="I13" s="254"/>
      <c r="J13" s="254"/>
      <c r="K13" s="255"/>
      <c r="L13" s="27" t="s">
        <v>5</v>
      </c>
      <c r="M13" s="237"/>
      <c r="N13" s="237"/>
      <c r="O13" s="262"/>
      <c r="P13" s="263"/>
      <c r="Q13" s="263"/>
      <c r="R13" s="263"/>
      <c r="S13" s="263"/>
      <c r="T13" s="264"/>
      <c r="U13" s="5"/>
      <c r="V13" s="5"/>
    </row>
    <row r="14" spans="2:22" s="15" customFormat="1" ht="18" customHeight="1">
      <c r="B14" s="95" t="s">
        <v>23</v>
      </c>
      <c r="C14" s="96">
        <v>4240</v>
      </c>
      <c r="D14" s="97">
        <v>78</v>
      </c>
      <c r="E14" s="98">
        <f>C14*D14</f>
        <v>330720</v>
      </c>
      <c r="F14" s="256" t="str">
        <f>B14</f>
        <v>차량비(원아)</v>
      </c>
      <c r="G14" s="257"/>
      <c r="H14" s="142">
        <f>C14</f>
        <v>4240</v>
      </c>
      <c r="I14" s="101" t="s">
        <v>117</v>
      </c>
      <c r="J14" s="145">
        <f>D6-F6</f>
        <v>72</v>
      </c>
      <c r="K14" s="103"/>
      <c r="L14" s="104">
        <f>H14*J14</f>
        <v>305280</v>
      </c>
      <c r="M14" s="98">
        <f>E14-L14</f>
        <v>25440</v>
      </c>
      <c r="N14" s="98">
        <f>M14</f>
        <v>25440</v>
      </c>
      <c r="O14" s="156" t="s">
        <v>184</v>
      </c>
      <c r="P14" s="157">
        <f>C14</f>
        <v>4240</v>
      </c>
      <c r="Q14" s="158" t="s">
        <v>117</v>
      </c>
      <c r="R14" s="159">
        <f>J6</f>
        <v>6</v>
      </c>
      <c r="S14" s="160" t="s">
        <v>119</v>
      </c>
      <c r="T14" s="161">
        <f>P14*R14</f>
        <v>25440</v>
      </c>
      <c r="U14" s="16"/>
      <c r="V14" s="16"/>
    </row>
    <row r="15" spans="2:22" s="15" customFormat="1" ht="18" customHeight="1">
      <c r="B15" s="164" t="s">
        <v>200</v>
      </c>
      <c r="C15" s="165">
        <v>2000</v>
      </c>
      <c r="D15" s="166">
        <v>78</v>
      </c>
      <c r="E15" s="173">
        <f t="shared" ref="E15:E16" si="0">C15*D15</f>
        <v>156000</v>
      </c>
      <c r="F15" s="168" t="str">
        <f>B15</f>
        <v>입장료</v>
      </c>
      <c r="G15" s="166"/>
      <c r="H15" s="169">
        <f>C15</f>
        <v>2000</v>
      </c>
      <c r="I15" s="170" t="s">
        <v>202</v>
      </c>
      <c r="J15" s="171">
        <f>J14</f>
        <v>72</v>
      </c>
      <c r="K15" s="172"/>
      <c r="L15" s="167">
        <f t="shared" ref="L15:L17" si="1">H15*J15</f>
        <v>144000</v>
      </c>
      <c r="M15" s="173">
        <f>E15-L15</f>
        <v>12000</v>
      </c>
      <c r="N15" s="173">
        <f>M15</f>
        <v>12000</v>
      </c>
      <c r="O15" s="174" t="s">
        <v>184</v>
      </c>
      <c r="P15" s="175">
        <f t="shared" ref="P15:P16" si="2">C15</f>
        <v>2000</v>
      </c>
      <c r="Q15" s="176" t="s">
        <v>202</v>
      </c>
      <c r="R15" s="177">
        <f>R14</f>
        <v>6</v>
      </c>
      <c r="S15" s="178" t="s">
        <v>203</v>
      </c>
      <c r="T15" s="179">
        <f>P15*R15</f>
        <v>12000</v>
      </c>
      <c r="U15" s="16"/>
      <c r="V15" s="16"/>
    </row>
    <row r="16" spans="2:22" s="15" customFormat="1" ht="18" customHeight="1">
      <c r="B16" s="164" t="s">
        <v>199</v>
      </c>
      <c r="C16" s="165">
        <v>4000</v>
      </c>
      <c r="D16" s="166">
        <v>78</v>
      </c>
      <c r="E16" s="173">
        <f t="shared" si="0"/>
        <v>312000</v>
      </c>
      <c r="F16" s="168" t="str">
        <f>B16</f>
        <v>점심</v>
      </c>
      <c r="G16" s="166"/>
      <c r="H16" s="169">
        <f>C16</f>
        <v>4000</v>
      </c>
      <c r="I16" s="170" t="s">
        <v>202</v>
      </c>
      <c r="J16" s="171">
        <f>J14</f>
        <v>72</v>
      </c>
      <c r="K16" s="172"/>
      <c r="L16" s="167">
        <f t="shared" si="1"/>
        <v>288000</v>
      </c>
      <c r="M16" s="173">
        <f>E16-L16</f>
        <v>24000</v>
      </c>
      <c r="N16" s="173">
        <f>M16</f>
        <v>24000</v>
      </c>
      <c r="O16" s="174" t="s">
        <v>184</v>
      </c>
      <c r="P16" s="175">
        <f t="shared" si="2"/>
        <v>4000</v>
      </c>
      <c r="Q16" s="176" t="s">
        <v>202</v>
      </c>
      <c r="R16" s="177">
        <f>R14</f>
        <v>6</v>
      </c>
      <c r="S16" s="178" t="s">
        <v>203</v>
      </c>
      <c r="T16" s="179">
        <f>P16*R16</f>
        <v>24000</v>
      </c>
      <c r="U16" s="16"/>
      <c r="V16" s="16"/>
    </row>
    <row r="17" spans="2:22" s="15" customFormat="1" ht="18" customHeight="1">
      <c r="B17" s="180" t="s">
        <v>190</v>
      </c>
      <c r="C17" s="181"/>
      <c r="D17" s="182">
        <v>0</v>
      </c>
      <c r="E17" s="183">
        <f>C17</f>
        <v>0</v>
      </c>
      <c r="F17" s="184" t="str">
        <f>B17</f>
        <v>지원금(원아)</v>
      </c>
      <c r="G17" s="182"/>
      <c r="H17" s="185"/>
      <c r="I17" s="186"/>
      <c r="J17" s="187"/>
      <c r="K17" s="188"/>
      <c r="L17" s="183">
        <f t="shared" si="1"/>
        <v>0</v>
      </c>
      <c r="M17" s="189"/>
      <c r="N17" s="189"/>
      <c r="O17" s="190"/>
      <c r="P17" s="191"/>
      <c r="Q17" s="192"/>
      <c r="R17" s="193"/>
      <c r="S17" s="194"/>
      <c r="T17" s="195"/>
      <c r="U17" s="16"/>
      <c r="V17" s="16"/>
    </row>
    <row r="18" spans="2:22" s="15" customFormat="1" ht="18.75" customHeight="1">
      <c r="B18" s="10" t="s">
        <v>2</v>
      </c>
      <c r="C18" s="69"/>
      <c r="D18" s="69"/>
      <c r="E18" s="69">
        <f>SUM(E14:E17)</f>
        <v>798720</v>
      </c>
      <c r="F18" s="229" t="s">
        <v>2</v>
      </c>
      <c r="G18" s="228"/>
      <c r="H18" s="150"/>
      <c r="I18" s="106" t="s">
        <v>171</v>
      </c>
      <c r="J18" s="151"/>
      <c r="K18" s="149"/>
      <c r="L18" s="8">
        <f>SUM(L14:L17)</f>
        <v>737280</v>
      </c>
      <c r="M18" s="8">
        <f>SUM(M14:M17)</f>
        <v>61440</v>
      </c>
      <c r="N18" s="8">
        <f>SUM(N14:N17)</f>
        <v>61440</v>
      </c>
      <c r="O18" s="131"/>
      <c r="P18" s="132"/>
      <c r="Q18" s="132"/>
      <c r="R18" s="132"/>
      <c r="S18" s="132"/>
      <c r="T18" s="133">
        <f>SUM(T14:T17)</f>
        <v>61440</v>
      </c>
      <c r="U18" s="16"/>
      <c r="V18" s="16"/>
    </row>
    <row r="19" spans="2:22" s="15" customFormat="1" ht="17.100000000000001" customHeight="1">
      <c r="B19" s="20" t="s">
        <v>4</v>
      </c>
      <c r="C19" s="61">
        <f>H19+H20</f>
        <v>14240</v>
      </c>
      <c r="D19" s="18">
        <v>9</v>
      </c>
      <c r="E19" s="18">
        <f>C19*D19</f>
        <v>128160</v>
      </c>
      <c r="F19" s="244" t="s">
        <v>3</v>
      </c>
      <c r="G19" s="244"/>
      <c r="H19" s="143">
        <v>4240</v>
      </c>
      <c r="I19" s="73" t="s">
        <v>117</v>
      </c>
      <c r="J19" s="146">
        <f>D19</f>
        <v>9</v>
      </c>
      <c r="K19" s="56" t="s">
        <v>119</v>
      </c>
      <c r="L19" s="18">
        <f>H19*J19</f>
        <v>38160</v>
      </c>
      <c r="M19" s="70">
        <v>0</v>
      </c>
      <c r="N19" s="18">
        <v>0</v>
      </c>
      <c r="O19" s="134"/>
      <c r="P19" s="135"/>
      <c r="Q19" s="135"/>
      <c r="R19" s="135"/>
      <c r="S19" s="135"/>
      <c r="T19" s="136"/>
      <c r="U19" s="16"/>
      <c r="V19" s="16"/>
    </row>
    <row r="20" spans="2:22" s="6" customFormat="1" ht="17.100000000000001" customHeight="1">
      <c r="B20" s="14"/>
      <c r="C20" s="12"/>
      <c r="D20" s="12"/>
      <c r="E20" s="12"/>
      <c r="F20" s="251" t="s">
        <v>17</v>
      </c>
      <c r="G20" s="252"/>
      <c r="H20" s="144">
        <v>10000</v>
      </c>
      <c r="I20" s="74" t="s">
        <v>117</v>
      </c>
      <c r="J20" s="147">
        <f>J19</f>
        <v>9</v>
      </c>
      <c r="K20" s="152" t="s">
        <v>119</v>
      </c>
      <c r="L20" s="12">
        <f>H20*J20</f>
        <v>90000</v>
      </c>
      <c r="M20" s="12"/>
      <c r="N20" s="12"/>
      <c r="O20" s="129"/>
      <c r="P20" s="130"/>
      <c r="Q20" s="130"/>
      <c r="R20" s="130"/>
      <c r="S20" s="130"/>
      <c r="T20" s="137"/>
      <c r="U20" s="5"/>
      <c r="V20" s="5"/>
    </row>
    <row r="21" spans="2:22" s="4" customFormat="1" ht="17.100000000000001" customHeight="1">
      <c r="B21" s="10" t="s">
        <v>2</v>
      </c>
      <c r="C21" s="9">
        <f>SUM(C19:C20)</f>
        <v>14240</v>
      </c>
      <c r="D21" s="8">
        <f>SUM(D19:D20)</f>
        <v>9</v>
      </c>
      <c r="E21" s="8">
        <f>SUM(E19:E20)</f>
        <v>128160</v>
      </c>
      <c r="F21" s="229" t="s">
        <v>2</v>
      </c>
      <c r="G21" s="228"/>
      <c r="H21" s="150"/>
      <c r="I21" s="106" t="s">
        <v>171</v>
      </c>
      <c r="J21" s="151"/>
      <c r="K21" s="149"/>
      <c r="L21" s="8">
        <f>SUM(L19:L20)</f>
        <v>128160</v>
      </c>
      <c r="M21" s="8">
        <v>0</v>
      </c>
      <c r="N21" s="8">
        <v>0</v>
      </c>
      <c r="O21" s="131"/>
      <c r="P21" s="132"/>
      <c r="Q21" s="132"/>
      <c r="R21" s="132"/>
      <c r="S21" s="132"/>
      <c r="T21" s="133"/>
      <c r="U21" s="5"/>
      <c r="V21" s="5"/>
    </row>
    <row r="22" spans="2:22" s="4" customFormat="1" ht="17.100000000000001" customHeight="1">
      <c r="B22" s="227" t="s">
        <v>1</v>
      </c>
      <c r="C22" s="228"/>
      <c r="D22" s="8"/>
      <c r="E22" s="8">
        <f>E18+E21</f>
        <v>926880</v>
      </c>
      <c r="F22" s="229" t="s">
        <v>0</v>
      </c>
      <c r="G22" s="230"/>
      <c r="H22" s="230"/>
      <c r="I22" s="230"/>
      <c r="J22" s="230"/>
      <c r="K22" s="230"/>
      <c r="L22" s="8">
        <f>L18+L21</f>
        <v>865440</v>
      </c>
      <c r="M22" s="8">
        <f>M18</f>
        <v>61440</v>
      </c>
      <c r="N22" s="8">
        <f>N18</f>
        <v>61440</v>
      </c>
      <c r="O22" s="131"/>
      <c r="P22" s="132"/>
      <c r="Q22" s="132"/>
      <c r="R22" s="132"/>
      <c r="S22" s="132"/>
      <c r="T22" s="133"/>
      <c r="U22" s="5"/>
      <c r="V22" s="5"/>
    </row>
    <row r="23" spans="2:22" s="4" customFormat="1" ht="17.100000000000001" customHeight="1">
      <c r="B23" s="4" t="s">
        <v>18</v>
      </c>
      <c r="E23" s="6"/>
      <c r="M23" s="6"/>
      <c r="N23" s="6"/>
      <c r="O23" s="123"/>
      <c r="P23" s="123"/>
      <c r="Q23" s="123"/>
      <c r="R23" s="123"/>
      <c r="S23" s="123"/>
      <c r="T23" s="124"/>
      <c r="U23" s="5"/>
      <c r="V23" s="5"/>
    </row>
    <row r="24" spans="2:22" ht="18.75" customHeight="1">
      <c r="B24" s="4" t="s">
        <v>19</v>
      </c>
    </row>
    <row r="25" spans="2:22" ht="18.75" customHeight="1">
      <c r="F25" s="4"/>
    </row>
  </sheetData>
  <mergeCells count="20">
    <mergeCell ref="B1:T1"/>
    <mergeCell ref="B5:E5"/>
    <mergeCell ref="F6:G6"/>
    <mergeCell ref="B12:B13"/>
    <mergeCell ref="C12:E12"/>
    <mergeCell ref="F12:L12"/>
    <mergeCell ref="M12:M13"/>
    <mergeCell ref="N12:N13"/>
    <mergeCell ref="O12:T13"/>
    <mergeCell ref="F13:G13"/>
    <mergeCell ref="J6:K6"/>
    <mergeCell ref="L6:M6"/>
    <mergeCell ref="F21:G21"/>
    <mergeCell ref="B22:C22"/>
    <mergeCell ref="F22:K22"/>
    <mergeCell ref="H13:K13"/>
    <mergeCell ref="F14:G14"/>
    <mergeCell ref="F18:G18"/>
    <mergeCell ref="F19:G19"/>
    <mergeCell ref="F20:G20"/>
  </mergeCells>
  <phoneticPr fontId="3" type="noConversion"/>
  <printOptions horizontalCentered="1"/>
  <pageMargins left="0.24374999999999999" right="3.937007874015748E-2" top="0.98425196850393704" bottom="0.59055118110236227" header="0.39370078740157483" footer="0"/>
  <pageSetup paperSize="9" scale="90" orientation="landscape" r:id="rId1"/>
  <headerFooter alignWithMargins="0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V26"/>
  <sheetViews>
    <sheetView showGridLines="0" zoomScaleNormal="100" workbookViewId="0"/>
  </sheetViews>
  <sheetFormatPr defaultRowHeight="22.5" customHeight="1"/>
  <cols>
    <col min="1" max="1" width="7.42578125" style="1" customWidth="1"/>
    <col min="2" max="2" width="16.7109375" style="1" customWidth="1"/>
    <col min="3" max="4" width="11.140625" style="1" customWidth="1"/>
    <col min="5" max="6" width="11" style="1" customWidth="1"/>
    <col min="7" max="7" width="3" style="1" customWidth="1"/>
    <col min="8" max="8" width="8.7109375" style="1" customWidth="1"/>
    <col min="9" max="9" width="2.42578125" style="1" customWidth="1"/>
    <col min="10" max="10" width="5.42578125" style="1" customWidth="1"/>
    <col min="11" max="11" width="2.7109375" style="1" customWidth="1"/>
    <col min="12" max="12" width="10.7109375" style="1" customWidth="1"/>
    <col min="13" max="13" width="10.28515625" style="3" customWidth="1"/>
    <col min="14" max="14" width="10.42578125" style="3" customWidth="1"/>
    <col min="15" max="15" width="6" style="138" customWidth="1"/>
    <col min="16" max="16" width="6.85546875" style="138" customWidth="1"/>
    <col min="17" max="17" width="3.28515625" style="138" customWidth="1"/>
    <col min="18" max="18" width="5.28515625" style="138" customWidth="1"/>
    <col min="19" max="19" width="3.28515625" style="138" customWidth="1"/>
    <col min="20" max="20" width="9" style="139" customWidth="1"/>
    <col min="21" max="21" width="15.7109375" style="2" customWidth="1"/>
    <col min="22" max="22" width="9.42578125" style="2" customWidth="1"/>
    <col min="23" max="16384" width="9.140625" style="1"/>
  </cols>
  <sheetData>
    <row r="1" spans="2:22" ht="39" customHeight="1">
      <c r="B1" s="231" t="s">
        <v>194</v>
      </c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  <c r="N1" s="231"/>
      <c r="O1" s="231"/>
      <c r="P1" s="231"/>
      <c r="Q1" s="231"/>
      <c r="R1" s="231"/>
      <c r="S1" s="231"/>
      <c r="T1" s="231"/>
    </row>
    <row r="2" spans="2:22" s="35" customFormat="1" ht="17.100000000000001" customHeight="1">
      <c r="M2" s="37"/>
      <c r="N2" s="37"/>
      <c r="O2" s="121"/>
      <c r="P2" s="121"/>
      <c r="Q2" s="121"/>
      <c r="R2" s="121"/>
      <c r="S2" s="121"/>
      <c r="T2" s="122"/>
      <c r="U2" s="36"/>
      <c r="V2" s="36"/>
    </row>
    <row r="3" spans="2:22" s="29" customFormat="1" ht="17.100000000000001" customHeight="1">
      <c r="B3" s="32" t="s">
        <v>249</v>
      </c>
      <c r="L3" s="34"/>
      <c r="M3" s="33"/>
      <c r="N3" s="33"/>
      <c r="O3" s="123"/>
      <c r="P3" s="123"/>
      <c r="Q3" s="123"/>
      <c r="R3" s="123"/>
      <c r="S3" s="123"/>
      <c r="T3" s="124"/>
      <c r="U3" s="30"/>
      <c r="V3" s="30"/>
    </row>
    <row r="4" spans="2:22" s="29" customFormat="1" ht="17.100000000000001" customHeight="1">
      <c r="B4" s="32" t="s">
        <v>196</v>
      </c>
      <c r="C4" s="32"/>
      <c r="M4" s="31"/>
      <c r="N4" s="31"/>
      <c r="O4" s="125"/>
      <c r="P4" s="125"/>
      <c r="Q4" s="125"/>
      <c r="R4" s="125"/>
      <c r="S4" s="125"/>
      <c r="T4" s="124"/>
      <c r="U4" s="30"/>
      <c r="V4" s="30"/>
    </row>
    <row r="5" spans="2:22" s="29" customFormat="1" ht="17.100000000000001" customHeight="1">
      <c r="B5" s="224" t="s">
        <v>253</v>
      </c>
      <c r="C5" s="196">
        <f>F5+J5</f>
        <v>92</v>
      </c>
      <c r="D5" s="268" t="s">
        <v>251</v>
      </c>
      <c r="E5" s="268"/>
      <c r="F5" s="162">
        <f>J15</f>
        <v>91</v>
      </c>
      <c r="G5" s="267" t="s">
        <v>254</v>
      </c>
      <c r="H5" s="267"/>
      <c r="I5" s="267"/>
      <c r="J5" s="196">
        <f>J18</f>
        <v>1</v>
      </c>
      <c r="L5" s="225" t="s">
        <v>252</v>
      </c>
      <c r="N5" s="125"/>
      <c r="T5" s="124"/>
      <c r="U5" s="30"/>
      <c r="V5" s="30"/>
    </row>
    <row r="6" spans="2:22" s="29" customFormat="1" ht="17.100000000000001" customHeight="1">
      <c r="B6" s="216" t="s">
        <v>250</v>
      </c>
      <c r="C6" s="196">
        <f>E7+H7</f>
        <v>96</v>
      </c>
      <c r="E6" s="221" t="s">
        <v>191</v>
      </c>
      <c r="F6" s="258">
        <f>J6+N6</f>
        <v>4</v>
      </c>
      <c r="G6" s="258"/>
      <c r="H6" s="162" t="s">
        <v>192</v>
      </c>
      <c r="I6" s="32"/>
      <c r="J6" s="258">
        <v>4</v>
      </c>
      <c r="K6" s="258"/>
      <c r="L6" s="266" t="s">
        <v>255</v>
      </c>
      <c r="M6" s="266"/>
      <c r="N6" s="162">
        <v>0</v>
      </c>
      <c r="O6" s="162" t="s">
        <v>189</v>
      </c>
      <c r="P6" s="163"/>
      <c r="T6" s="124"/>
      <c r="U6" s="30"/>
      <c r="V6" s="30"/>
    </row>
    <row r="7" spans="2:22" s="29" customFormat="1" ht="17.100000000000001" customHeight="1">
      <c r="B7" s="218" t="s">
        <v>257</v>
      </c>
      <c r="D7" s="222" t="s">
        <v>256</v>
      </c>
      <c r="E7" s="196">
        <v>95</v>
      </c>
      <c r="F7" s="223" t="s">
        <v>258</v>
      </c>
      <c r="H7" s="162">
        <v>1</v>
      </c>
      <c r="K7" s="217"/>
      <c r="L7" s="219"/>
      <c r="M7" s="219"/>
      <c r="N7" s="162"/>
      <c r="O7" s="162"/>
      <c r="P7" s="163"/>
      <c r="T7" s="124"/>
      <c r="U7" s="30"/>
      <c r="V7" s="30"/>
    </row>
    <row r="8" spans="2:22" s="29" customFormat="1" ht="17.100000000000001" customHeight="1">
      <c r="B8" s="32" t="s">
        <v>20</v>
      </c>
      <c r="M8" s="31"/>
      <c r="N8" s="31"/>
      <c r="O8" s="125"/>
      <c r="P8" s="125"/>
      <c r="Q8" s="125"/>
      <c r="R8" s="125"/>
      <c r="S8" s="125"/>
      <c r="T8" s="124"/>
      <c r="U8" s="30"/>
      <c r="V8" s="30"/>
    </row>
    <row r="9" spans="2:22" s="29" customFormat="1" ht="17.100000000000001" customHeight="1">
      <c r="B9" s="32" t="s">
        <v>198</v>
      </c>
      <c r="C9" s="216"/>
      <c r="M9" s="31"/>
      <c r="N9" s="31"/>
      <c r="O9" s="125"/>
      <c r="P9" s="125"/>
      <c r="Q9" s="125"/>
      <c r="R9" s="125"/>
      <c r="S9" s="125"/>
      <c r="T9" s="124"/>
      <c r="U9" s="30"/>
      <c r="V9" s="30"/>
    </row>
    <row r="10" spans="2:22" s="29" customFormat="1" ht="17.100000000000001" customHeight="1">
      <c r="B10" s="32" t="s">
        <v>25</v>
      </c>
      <c r="M10" s="31"/>
      <c r="N10" s="31"/>
      <c r="O10" s="125"/>
      <c r="P10" s="125"/>
      <c r="Q10" s="125"/>
      <c r="R10" s="125"/>
      <c r="S10" s="125"/>
      <c r="T10" s="124"/>
      <c r="U10" s="30"/>
      <c r="V10" s="30"/>
    </row>
    <row r="11" spans="2:22" s="29" customFormat="1" ht="17.100000000000001" customHeight="1">
      <c r="B11" s="32" t="s">
        <v>22</v>
      </c>
      <c r="M11" s="31"/>
      <c r="N11" s="31"/>
      <c r="O11" s="125"/>
      <c r="P11" s="125"/>
      <c r="Q11" s="125"/>
      <c r="R11" s="125"/>
      <c r="S11" s="125"/>
      <c r="T11" s="124"/>
      <c r="U11" s="30"/>
      <c r="V11" s="30"/>
    </row>
    <row r="12" spans="2:22" s="29" customFormat="1" ht="17.100000000000001" customHeight="1">
      <c r="B12" s="32" t="s">
        <v>26</v>
      </c>
      <c r="M12" s="31"/>
      <c r="N12" s="31"/>
      <c r="O12" s="125"/>
      <c r="P12" s="125"/>
      <c r="Q12" s="125"/>
      <c r="R12" s="125"/>
      <c r="S12" s="125"/>
      <c r="T12" s="126" t="s">
        <v>16</v>
      </c>
      <c r="U12" s="30"/>
      <c r="V12" s="30"/>
    </row>
    <row r="13" spans="2:22" s="26" customFormat="1" ht="17.100000000000001" customHeight="1">
      <c r="B13" s="232" t="s">
        <v>15</v>
      </c>
      <c r="C13" s="234" t="s">
        <v>14</v>
      </c>
      <c r="D13" s="234"/>
      <c r="E13" s="234"/>
      <c r="F13" s="235" t="s">
        <v>13</v>
      </c>
      <c r="G13" s="235"/>
      <c r="H13" s="235"/>
      <c r="I13" s="235"/>
      <c r="J13" s="235"/>
      <c r="K13" s="235"/>
      <c r="L13" s="235"/>
      <c r="M13" s="236" t="s">
        <v>12</v>
      </c>
      <c r="N13" s="236" t="s">
        <v>11</v>
      </c>
      <c r="O13" s="259" t="s">
        <v>10</v>
      </c>
      <c r="P13" s="260"/>
      <c r="Q13" s="260"/>
      <c r="R13" s="260"/>
      <c r="S13" s="260"/>
      <c r="T13" s="261"/>
      <c r="U13" s="5"/>
      <c r="V13" s="5"/>
    </row>
    <row r="14" spans="2:22" s="26" customFormat="1" ht="17.100000000000001" customHeight="1">
      <c r="B14" s="233"/>
      <c r="C14" s="28" t="s">
        <v>9</v>
      </c>
      <c r="D14" s="27" t="s">
        <v>8</v>
      </c>
      <c r="E14" s="38" t="s">
        <v>24</v>
      </c>
      <c r="F14" s="240" t="s">
        <v>7</v>
      </c>
      <c r="G14" s="241"/>
      <c r="H14" s="253" t="s">
        <v>6</v>
      </c>
      <c r="I14" s="254"/>
      <c r="J14" s="254"/>
      <c r="K14" s="255"/>
      <c r="L14" s="27" t="s">
        <v>5</v>
      </c>
      <c r="M14" s="237"/>
      <c r="N14" s="237"/>
      <c r="O14" s="262"/>
      <c r="P14" s="263"/>
      <c r="Q14" s="263"/>
      <c r="R14" s="263"/>
      <c r="S14" s="263"/>
      <c r="T14" s="264"/>
      <c r="U14" s="5"/>
      <c r="V14" s="5"/>
    </row>
    <row r="15" spans="2:22" s="15" customFormat="1" ht="18" customHeight="1">
      <c r="B15" s="95" t="s">
        <v>23</v>
      </c>
      <c r="C15" s="96">
        <v>5280</v>
      </c>
      <c r="D15" s="97">
        <v>95</v>
      </c>
      <c r="E15" s="98">
        <f>C15*D15</f>
        <v>501600</v>
      </c>
      <c r="F15" s="256" t="str">
        <f>B15</f>
        <v>차량비(원아)</v>
      </c>
      <c r="G15" s="257"/>
      <c r="H15" s="142">
        <f>C15</f>
        <v>5280</v>
      </c>
      <c r="I15" s="101" t="s">
        <v>117</v>
      </c>
      <c r="J15" s="145">
        <f>(E7-J6)</f>
        <v>91</v>
      </c>
      <c r="K15" s="103"/>
      <c r="L15" s="104">
        <f>H15*J15</f>
        <v>480480</v>
      </c>
      <c r="M15" s="98">
        <f>E15-L15</f>
        <v>21120</v>
      </c>
      <c r="N15" s="98">
        <f>M15</f>
        <v>21120</v>
      </c>
      <c r="O15" s="156" t="s">
        <v>184</v>
      </c>
      <c r="P15" s="157">
        <f>C15</f>
        <v>5280</v>
      </c>
      <c r="Q15" s="158" t="s">
        <v>117</v>
      </c>
      <c r="R15" s="159">
        <f>J6</f>
        <v>4</v>
      </c>
      <c r="S15" s="160" t="s">
        <v>119</v>
      </c>
      <c r="T15" s="161">
        <f>P15*R15</f>
        <v>21120</v>
      </c>
      <c r="U15" s="16"/>
      <c r="V15" s="16"/>
    </row>
    <row r="16" spans="2:22" s="15" customFormat="1" ht="18" customHeight="1">
      <c r="B16" s="164" t="s">
        <v>52</v>
      </c>
      <c r="C16" s="165">
        <v>2000</v>
      </c>
      <c r="D16" s="166">
        <v>95</v>
      </c>
      <c r="E16" s="173">
        <f t="shared" ref="E16:E17" si="0">C16*D16</f>
        <v>190000</v>
      </c>
      <c r="F16" s="168" t="str">
        <f>B16</f>
        <v>입장료</v>
      </c>
      <c r="G16" s="166"/>
      <c r="H16" s="169">
        <f>C16</f>
        <v>2000</v>
      </c>
      <c r="I16" s="170" t="s">
        <v>117</v>
      </c>
      <c r="J16" s="171">
        <f>J15</f>
        <v>91</v>
      </c>
      <c r="K16" s="172"/>
      <c r="L16" s="167">
        <f t="shared" ref="L16:L18" si="1">H16*J16</f>
        <v>182000</v>
      </c>
      <c r="M16" s="173">
        <f>E16-L16</f>
        <v>8000</v>
      </c>
      <c r="N16" s="173">
        <f>M16</f>
        <v>8000</v>
      </c>
      <c r="O16" s="174" t="s">
        <v>184</v>
      </c>
      <c r="P16" s="175">
        <f t="shared" ref="P16:P17" si="2">C16</f>
        <v>2000</v>
      </c>
      <c r="Q16" s="176" t="s">
        <v>117</v>
      </c>
      <c r="R16" s="177">
        <f>R15</f>
        <v>4</v>
      </c>
      <c r="S16" s="178" t="s">
        <v>119</v>
      </c>
      <c r="T16" s="179">
        <f>P16*R16</f>
        <v>8000</v>
      </c>
      <c r="U16" s="16"/>
      <c r="V16" s="16"/>
    </row>
    <row r="17" spans="2:22" s="15" customFormat="1" ht="18" customHeight="1">
      <c r="B17" s="164" t="s">
        <v>66</v>
      </c>
      <c r="C17" s="165">
        <v>4000</v>
      </c>
      <c r="D17" s="166">
        <v>95</v>
      </c>
      <c r="E17" s="173">
        <f t="shared" si="0"/>
        <v>380000</v>
      </c>
      <c r="F17" s="168" t="str">
        <f>B17</f>
        <v>점심</v>
      </c>
      <c r="G17" s="166"/>
      <c r="H17" s="169">
        <f>C17</f>
        <v>4000</v>
      </c>
      <c r="I17" s="170" t="s">
        <v>117</v>
      </c>
      <c r="J17" s="171">
        <f>J15</f>
        <v>91</v>
      </c>
      <c r="K17" s="172"/>
      <c r="L17" s="167">
        <f t="shared" si="1"/>
        <v>364000</v>
      </c>
      <c r="M17" s="173">
        <f>E17-L17</f>
        <v>16000</v>
      </c>
      <c r="N17" s="173">
        <f>M17</f>
        <v>16000</v>
      </c>
      <c r="O17" s="174" t="s">
        <v>184</v>
      </c>
      <c r="P17" s="175">
        <f t="shared" si="2"/>
        <v>4000</v>
      </c>
      <c r="Q17" s="176" t="s">
        <v>117</v>
      </c>
      <c r="R17" s="177">
        <f>R15</f>
        <v>4</v>
      </c>
      <c r="S17" s="178" t="s">
        <v>119</v>
      </c>
      <c r="T17" s="179">
        <f>P17*R17</f>
        <v>16000</v>
      </c>
      <c r="U17" s="16"/>
      <c r="V17" s="16"/>
    </row>
    <row r="18" spans="2:22" s="15" customFormat="1" ht="18" customHeight="1">
      <c r="B18" s="180" t="s">
        <v>190</v>
      </c>
      <c r="C18" s="181">
        <v>11280</v>
      </c>
      <c r="D18" s="182">
        <v>1</v>
      </c>
      <c r="E18" s="183">
        <f>C18</f>
        <v>11280</v>
      </c>
      <c r="F18" s="184" t="str">
        <f>B18</f>
        <v>지원금(원아)</v>
      </c>
      <c r="G18" s="182"/>
      <c r="H18" s="185">
        <f>C18</f>
        <v>11280</v>
      </c>
      <c r="I18" s="186" t="s">
        <v>117</v>
      </c>
      <c r="J18" s="187">
        <f>D18</f>
        <v>1</v>
      </c>
      <c r="K18" s="188"/>
      <c r="L18" s="183">
        <f t="shared" si="1"/>
        <v>11280</v>
      </c>
      <c r="M18" s="189"/>
      <c r="N18" s="189"/>
      <c r="O18" s="190"/>
      <c r="P18" s="191"/>
      <c r="Q18" s="192"/>
      <c r="R18" s="193"/>
      <c r="S18" s="194"/>
      <c r="T18" s="195"/>
      <c r="U18" s="16"/>
      <c r="V18" s="16"/>
    </row>
    <row r="19" spans="2:22" s="15" customFormat="1" ht="18.75" customHeight="1">
      <c r="B19" s="10" t="s">
        <v>2</v>
      </c>
      <c r="C19" s="69"/>
      <c r="D19" s="226">
        <f>D15+D18</f>
        <v>96</v>
      </c>
      <c r="E19" s="69">
        <f>SUM(E15:E18)</f>
        <v>1082880</v>
      </c>
      <c r="F19" s="229" t="s">
        <v>2</v>
      </c>
      <c r="G19" s="228"/>
      <c r="H19" s="213"/>
      <c r="I19" s="106"/>
      <c r="J19" s="220">
        <f>J15+J18</f>
        <v>92</v>
      </c>
      <c r="K19" s="212"/>
      <c r="L19" s="8">
        <f>SUM(L15:L18)</f>
        <v>1037760</v>
      </c>
      <c r="M19" s="8">
        <f>SUM(M15:M18)</f>
        <v>45120</v>
      </c>
      <c r="N19" s="8">
        <f>SUM(N15:N18)</f>
        <v>45120</v>
      </c>
      <c r="O19" s="131"/>
      <c r="P19" s="132"/>
      <c r="Q19" s="132"/>
      <c r="R19" s="132"/>
      <c r="S19" s="132"/>
      <c r="T19" s="133">
        <f>SUM(T15:T18)</f>
        <v>45120</v>
      </c>
      <c r="U19" s="16"/>
      <c r="V19" s="16"/>
    </row>
    <row r="20" spans="2:22" s="15" customFormat="1" ht="17.100000000000001" customHeight="1">
      <c r="B20" s="20" t="s">
        <v>4</v>
      </c>
      <c r="C20" s="61">
        <f>H20+H21</f>
        <v>15280</v>
      </c>
      <c r="D20" s="18">
        <v>9</v>
      </c>
      <c r="E20" s="18">
        <f>C20*D20</f>
        <v>137520</v>
      </c>
      <c r="F20" s="244" t="s">
        <v>3</v>
      </c>
      <c r="G20" s="244"/>
      <c r="H20" s="143">
        <v>5280</v>
      </c>
      <c r="I20" s="73" t="s">
        <v>117</v>
      </c>
      <c r="J20" s="146">
        <f>D20</f>
        <v>9</v>
      </c>
      <c r="K20" s="56" t="s">
        <v>119</v>
      </c>
      <c r="L20" s="18">
        <f>H20*J20</f>
        <v>47520</v>
      </c>
      <c r="M20" s="70">
        <v>0</v>
      </c>
      <c r="N20" s="18">
        <v>0</v>
      </c>
      <c r="O20" s="134"/>
      <c r="P20" s="135"/>
      <c r="Q20" s="135"/>
      <c r="R20" s="135"/>
      <c r="S20" s="135"/>
      <c r="T20" s="136"/>
      <c r="U20" s="16"/>
      <c r="V20" s="16"/>
    </row>
    <row r="21" spans="2:22" s="6" customFormat="1" ht="17.100000000000001" customHeight="1">
      <c r="B21" s="14"/>
      <c r="C21" s="12"/>
      <c r="D21" s="12"/>
      <c r="E21" s="12"/>
      <c r="F21" s="251" t="s">
        <v>17</v>
      </c>
      <c r="G21" s="252"/>
      <c r="H21" s="144">
        <v>10000</v>
      </c>
      <c r="I21" s="74" t="s">
        <v>117</v>
      </c>
      <c r="J21" s="147">
        <f>J20</f>
        <v>9</v>
      </c>
      <c r="K21" s="215" t="s">
        <v>119</v>
      </c>
      <c r="L21" s="12">
        <f>H21*J21</f>
        <v>90000</v>
      </c>
      <c r="M21" s="12"/>
      <c r="N21" s="12"/>
      <c r="O21" s="129"/>
      <c r="P21" s="130"/>
      <c r="Q21" s="130"/>
      <c r="R21" s="130"/>
      <c r="S21" s="130"/>
      <c r="T21" s="137"/>
      <c r="U21" s="5"/>
      <c r="V21" s="5"/>
    </row>
    <row r="22" spans="2:22" s="4" customFormat="1" ht="17.100000000000001" customHeight="1">
      <c r="B22" s="10" t="s">
        <v>2</v>
      </c>
      <c r="C22" s="9">
        <f>SUM(C20:C21)</f>
        <v>15280</v>
      </c>
      <c r="D22" s="8">
        <f>SUM(D20:D21)</f>
        <v>9</v>
      </c>
      <c r="E22" s="8">
        <f>SUM(E20:E21)</f>
        <v>137520</v>
      </c>
      <c r="F22" s="229" t="s">
        <v>2</v>
      </c>
      <c r="G22" s="228"/>
      <c r="H22" s="213"/>
      <c r="I22" s="106"/>
      <c r="J22" s="214">
        <f>J20</f>
        <v>9</v>
      </c>
      <c r="K22" s="212"/>
      <c r="L22" s="8">
        <f>SUM(L20:L21)</f>
        <v>137520</v>
      </c>
      <c r="M22" s="8">
        <v>0</v>
      </c>
      <c r="N22" s="8">
        <v>0</v>
      </c>
      <c r="O22" s="131"/>
      <c r="P22" s="132"/>
      <c r="Q22" s="132"/>
      <c r="R22" s="132"/>
      <c r="S22" s="132"/>
      <c r="T22" s="133"/>
      <c r="U22" s="5"/>
      <c r="V22" s="5"/>
    </row>
    <row r="23" spans="2:22" s="4" customFormat="1" ht="17.100000000000001" customHeight="1">
      <c r="B23" s="227" t="s">
        <v>1</v>
      </c>
      <c r="C23" s="228"/>
      <c r="D23" s="8">
        <f>D19+D22</f>
        <v>105</v>
      </c>
      <c r="E23" s="8">
        <f>E19+E22</f>
        <v>1220400</v>
      </c>
      <c r="F23" s="229" t="s">
        <v>0</v>
      </c>
      <c r="G23" s="230"/>
      <c r="H23" s="230"/>
      <c r="I23" s="230"/>
      <c r="J23" s="230"/>
      <c r="K23" s="230"/>
      <c r="L23" s="8">
        <f>L19+L22</f>
        <v>1175280</v>
      </c>
      <c r="M23" s="8">
        <f t="shared" ref="M23:N23" si="3">M19+M22</f>
        <v>45120</v>
      </c>
      <c r="N23" s="8">
        <f t="shared" si="3"/>
        <v>45120</v>
      </c>
      <c r="O23" s="131"/>
      <c r="P23" s="132"/>
      <c r="Q23" s="132"/>
      <c r="R23" s="132"/>
      <c r="S23" s="132"/>
      <c r="T23" s="133"/>
      <c r="U23" s="5"/>
      <c r="V23" s="5"/>
    </row>
    <row r="24" spans="2:22" s="4" customFormat="1" ht="17.100000000000001" customHeight="1">
      <c r="B24" s="4" t="s">
        <v>18</v>
      </c>
      <c r="E24" s="6"/>
      <c r="M24" s="6"/>
      <c r="N24" s="6"/>
      <c r="O24" s="123"/>
      <c r="P24" s="123"/>
      <c r="Q24" s="123"/>
      <c r="R24" s="123"/>
      <c r="S24" s="123"/>
      <c r="T24" s="124"/>
      <c r="U24" s="5"/>
      <c r="V24" s="5"/>
    </row>
    <row r="25" spans="2:22" ht="18.75" customHeight="1">
      <c r="B25" s="4" t="s">
        <v>19</v>
      </c>
    </row>
    <row r="26" spans="2:22" ht="18.75" customHeight="1">
      <c r="F26" s="4"/>
    </row>
  </sheetData>
  <mergeCells count="21">
    <mergeCell ref="G5:I5"/>
    <mergeCell ref="D5:E5"/>
    <mergeCell ref="B1:T1"/>
    <mergeCell ref="F6:G6"/>
    <mergeCell ref="J6:K6"/>
    <mergeCell ref="L6:M6"/>
    <mergeCell ref="F21:G21"/>
    <mergeCell ref="F22:G22"/>
    <mergeCell ref="B23:C23"/>
    <mergeCell ref="F23:K23"/>
    <mergeCell ref="O13:T14"/>
    <mergeCell ref="F14:G14"/>
    <mergeCell ref="H14:K14"/>
    <mergeCell ref="F15:G15"/>
    <mergeCell ref="F19:G19"/>
    <mergeCell ref="F20:G20"/>
    <mergeCell ref="B13:B14"/>
    <mergeCell ref="C13:E13"/>
    <mergeCell ref="F13:L13"/>
    <mergeCell ref="M13:M14"/>
    <mergeCell ref="N13:N14"/>
  </mergeCells>
  <phoneticPr fontId="3" type="noConversion"/>
  <printOptions horizontalCentered="1"/>
  <pageMargins left="0.24374999999999999" right="3.937007874015748E-2" top="0.98425196850393704" bottom="0.59055118110236227" header="0.39370078740157483" footer="0"/>
  <pageSetup paperSize="9" scale="90" orientation="landscape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"/>
  <sheetViews>
    <sheetView showGridLines="0" zoomScaleNormal="100" workbookViewId="0">
      <selection activeCell="G16" sqref="G16"/>
    </sheetView>
  </sheetViews>
  <sheetFormatPr defaultRowHeight="22.5" customHeight="1"/>
  <cols>
    <col min="1" max="1" width="16.7109375" style="1" customWidth="1"/>
    <col min="2" max="2" width="11.140625" style="1" customWidth="1"/>
    <col min="3" max="3" width="7.7109375" style="1" customWidth="1"/>
    <col min="4" max="4" width="14.28515625" style="1" customWidth="1"/>
    <col min="5" max="5" width="11.5703125" style="1" customWidth="1"/>
    <col min="6" max="6" width="5.5703125" style="1" customWidth="1"/>
    <col min="7" max="7" width="19.28515625" style="1" bestFit="1" customWidth="1"/>
    <col min="8" max="8" width="14.28515625" style="1" customWidth="1"/>
    <col min="9" max="9" width="10.28515625" style="3" customWidth="1"/>
    <col min="10" max="10" width="10.42578125" style="3" customWidth="1"/>
    <col min="11" max="11" width="25.140625" style="1" customWidth="1"/>
    <col min="12" max="12" width="15.7109375" style="2" customWidth="1"/>
    <col min="13" max="13" width="9.42578125" style="2" customWidth="1"/>
    <col min="14" max="16384" width="9.140625" style="1"/>
  </cols>
  <sheetData>
    <row r="1" spans="1:13" ht="39" customHeight="1">
      <c r="A1" s="231" t="s">
        <v>29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</row>
    <row r="2" spans="1:13" s="35" customFormat="1" ht="17.100000000000001" customHeight="1">
      <c r="A2" s="35" t="s">
        <v>30</v>
      </c>
      <c r="I2" s="37"/>
      <c r="J2" s="37"/>
      <c r="L2" s="36"/>
      <c r="M2" s="36"/>
    </row>
    <row r="3" spans="1:13" s="29" customFormat="1" ht="17.100000000000001" customHeight="1">
      <c r="A3" s="32" t="s">
        <v>38</v>
      </c>
      <c r="G3" s="34"/>
      <c r="H3" s="34"/>
      <c r="I3" s="33"/>
      <c r="J3" s="33"/>
      <c r="L3" s="30"/>
      <c r="M3" s="30"/>
    </row>
    <row r="4" spans="1:13" s="29" customFormat="1" ht="17.100000000000001" customHeight="1">
      <c r="A4" s="32" t="s">
        <v>32</v>
      </c>
      <c r="I4" s="31"/>
      <c r="J4" s="31"/>
      <c r="L4" s="30"/>
      <c r="M4" s="30"/>
    </row>
    <row r="5" spans="1:13" s="29" customFormat="1" ht="17.100000000000001" customHeight="1">
      <c r="A5" s="32" t="s">
        <v>39</v>
      </c>
      <c r="I5" s="31"/>
      <c r="J5" s="31"/>
      <c r="L5" s="30"/>
      <c r="M5" s="30"/>
    </row>
    <row r="6" spans="1:13" s="29" customFormat="1" ht="17.100000000000001" customHeight="1">
      <c r="A6" s="32" t="s">
        <v>20</v>
      </c>
      <c r="I6" s="31"/>
      <c r="J6" s="31"/>
      <c r="L6" s="30"/>
      <c r="M6" s="30"/>
    </row>
    <row r="7" spans="1:13" s="29" customFormat="1" ht="17.100000000000001" customHeight="1">
      <c r="A7" s="32" t="s">
        <v>27</v>
      </c>
      <c r="I7" s="31"/>
      <c r="J7" s="31"/>
      <c r="L7" s="30"/>
      <c r="M7" s="30"/>
    </row>
    <row r="8" spans="1:13" s="29" customFormat="1" ht="17.100000000000001" customHeight="1">
      <c r="A8" s="32" t="s">
        <v>25</v>
      </c>
      <c r="I8" s="31"/>
      <c r="J8" s="31"/>
      <c r="L8" s="30"/>
      <c r="M8" s="30"/>
    </row>
    <row r="9" spans="1:13" s="29" customFormat="1" ht="17.100000000000001" customHeight="1">
      <c r="A9" s="32" t="s">
        <v>22</v>
      </c>
      <c r="I9" s="31"/>
      <c r="J9" s="31"/>
      <c r="L9" s="30"/>
      <c r="M9" s="30"/>
    </row>
    <row r="10" spans="1:13" s="29" customFormat="1" ht="17.100000000000001" customHeight="1">
      <c r="A10" s="32" t="s">
        <v>26</v>
      </c>
      <c r="I10" s="31"/>
      <c r="J10" s="31"/>
      <c r="K10" s="30" t="s">
        <v>16</v>
      </c>
      <c r="L10" s="30"/>
      <c r="M10" s="30"/>
    </row>
    <row r="11" spans="1:13" s="26" customFormat="1" ht="17.100000000000001" customHeight="1">
      <c r="A11" s="232" t="s">
        <v>15</v>
      </c>
      <c r="B11" s="234" t="s">
        <v>14</v>
      </c>
      <c r="C11" s="234"/>
      <c r="D11" s="234"/>
      <c r="E11" s="235" t="s">
        <v>13</v>
      </c>
      <c r="F11" s="235"/>
      <c r="G11" s="235"/>
      <c r="H11" s="235"/>
      <c r="I11" s="236" t="s">
        <v>12</v>
      </c>
      <c r="J11" s="236" t="s">
        <v>11</v>
      </c>
      <c r="K11" s="238" t="s">
        <v>10</v>
      </c>
      <c r="L11" s="5"/>
      <c r="M11" s="5"/>
    </row>
    <row r="12" spans="1:13" s="26" customFormat="1" ht="17.100000000000001" customHeight="1">
      <c r="A12" s="233"/>
      <c r="B12" s="28" t="s">
        <v>9</v>
      </c>
      <c r="C12" s="27" t="s">
        <v>8</v>
      </c>
      <c r="D12" s="38" t="s">
        <v>24</v>
      </c>
      <c r="E12" s="240" t="s">
        <v>7</v>
      </c>
      <c r="F12" s="241"/>
      <c r="G12" s="27" t="s">
        <v>6</v>
      </c>
      <c r="H12" s="27" t="s">
        <v>5</v>
      </c>
      <c r="I12" s="237"/>
      <c r="J12" s="237"/>
      <c r="K12" s="239"/>
      <c r="L12" s="5"/>
      <c r="M12" s="5"/>
    </row>
    <row r="13" spans="1:13" s="15" customFormat="1" ht="17.100000000000001" customHeight="1">
      <c r="A13" s="39" t="s">
        <v>23</v>
      </c>
      <c r="B13" s="18">
        <v>6660</v>
      </c>
      <c r="C13" s="18">
        <v>81</v>
      </c>
      <c r="D13" s="12">
        <f>B13*C13</f>
        <v>539460</v>
      </c>
      <c r="E13" s="242" t="s">
        <v>23</v>
      </c>
      <c r="F13" s="243"/>
      <c r="G13" s="19" t="s">
        <v>40</v>
      </c>
      <c r="H13" s="25">
        <f>6660*75</f>
        <v>499500</v>
      </c>
      <c r="I13" s="18">
        <f>D13-H13</f>
        <v>39960</v>
      </c>
      <c r="J13" s="18">
        <f>I13</f>
        <v>39960</v>
      </c>
      <c r="K13" s="24" t="s">
        <v>42</v>
      </c>
      <c r="L13" s="16"/>
      <c r="M13" s="16"/>
    </row>
    <row r="14" spans="1:13" s="15" customFormat="1" ht="17.100000000000001" customHeight="1">
      <c r="A14" s="10" t="s">
        <v>2</v>
      </c>
      <c r="B14" s="21">
        <f>SUM(B13:B13)</f>
        <v>6660</v>
      </c>
      <c r="C14" s="21"/>
      <c r="D14" s="21">
        <f>SUM(D13:D13)</f>
        <v>539460</v>
      </c>
      <c r="E14" s="229" t="s">
        <v>2</v>
      </c>
      <c r="F14" s="228"/>
      <c r="G14" s="21"/>
      <c r="H14" s="8">
        <f>SUM(H13:H13)</f>
        <v>499500</v>
      </c>
      <c r="I14" s="8">
        <f>SUM(I13:I13)</f>
        <v>39960</v>
      </c>
      <c r="J14" s="8">
        <f>SUM(J13:J13)</f>
        <v>39960</v>
      </c>
      <c r="K14" s="7"/>
      <c r="L14" s="16"/>
      <c r="M14" s="16"/>
    </row>
    <row r="15" spans="1:13" s="15" customFormat="1" ht="17.100000000000001" customHeight="1">
      <c r="A15" s="20" t="s">
        <v>4</v>
      </c>
      <c r="B15" s="18">
        <v>23320</v>
      </c>
      <c r="C15" s="18">
        <v>9</v>
      </c>
      <c r="D15" s="18">
        <f>B15*C15</f>
        <v>209880</v>
      </c>
      <c r="E15" s="244" t="s">
        <v>3</v>
      </c>
      <c r="F15" s="244"/>
      <c r="G15" s="19" t="s">
        <v>41</v>
      </c>
      <c r="H15" s="18">
        <f>6660*9</f>
        <v>59940</v>
      </c>
      <c r="I15" s="18"/>
      <c r="J15" s="18"/>
      <c r="K15" s="17"/>
      <c r="L15" s="16"/>
      <c r="M15" s="16"/>
    </row>
    <row r="16" spans="1:13" s="6" customFormat="1" ht="17.100000000000001" customHeight="1">
      <c r="A16" s="14"/>
      <c r="B16" s="12"/>
      <c r="C16" s="12"/>
      <c r="D16" s="12"/>
      <c r="E16" s="245" t="s">
        <v>17</v>
      </c>
      <c r="F16" s="245"/>
      <c r="G16" s="13" t="s">
        <v>21</v>
      </c>
      <c r="H16" s="12">
        <f>10000*9</f>
        <v>90000</v>
      </c>
      <c r="I16" s="12"/>
      <c r="J16" s="12"/>
      <c r="K16" s="11"/>
      <c r="L16" s="5"/>
      <c r="M16" s="5"/>
    </row>
    <row r="17" spans="1:13" s="6" customFormat="1" ht="17.100000000000001" customHeight="1">
      <c r="A17" s="14"/>
      <c r="B17" s="12"/>
      <c r="C17" s="12"/>
      <c r="D17" s="12"/>
      <c r="E17" s="23" t="s">
        <v>28</v>
      </c>
      <c r="F17" s="22"/>
      <c r="G17" s="13" t="s">
        <v>36</v>
      </c>
      <c r="H17" s="12">
        <f>6660*9</f>
        <v>59940</v>
      </c>
      <c r="I17" s="12"/>
      <c r="J17" s="12"/>
      <c r="K17" s="11"/>
      <c r="L17" s="5"/>
      <c r="M17" s="5"/>
    </row>
    <row r="18" spans="1:13" s="4" customFormat="1" ht="17.100000000000001" customHeight="1">
      <c r="A18" s="10" t="s">
        <v>2</v>
      </c>
      <c r="B18" s="9">
        <f>SUM(B15:B16)</f>
        <v>23320</v>
      </c>
      <c r="C18" s="8"/>
      <c r="D18" s="8">
        <f>SUM(D15:D16)</f>
        <v>209880</v>
      </c>
      <c r="E18" s="229" t="s">
        <v>2</v>
      </c>
      <c r="F18" s="228"/>
      <c r="G18" s="9"/>
      <c r="H18" s="8">
        <f>SUM(H15:H17)</f>
        <v>209880</v>
      </c>
      <c r="I18" s="8">
        <v>0</v>
      </c>
      <c r="J18" s="8">
        <v>0</v>
      </c>
      <c r="K18" s="7"/>
      <c r="L18" s="5"/>
      <c r="M18" s="5"/>
    </row>
    <row r="19" spans="1:13" s="4" customFormat="1" ht="17.100000000000001" customHeight="1">
      <c r="A19" s="227" t="s">
        <v>1</v>
      </c>
      <c r="B19" s="228"/>
      <c r="C19" s="8"/>
      <c r="D19" s="8">
        <f>D14+D18</f>
        <v>749340</v>
      </c>
      <c r="E19" s="229" t="s">
        <v>0</v>
      </c>
      <c r="F19" s="230"/>
      <c r="G19" s="228"/>
      <c r="H19" s="8">
        <f>H14+H18</f>
        <v>709380</v>
      </c>
      <c r="I19" s="8">
        <f>I14</f>
        <v>39960</v>
      </c>
      <c r="J19" s="8">
        <f>J14</f>
        <v>39960</v>
      </c>
      <c r="K19" s="7"/>
      <c r="L19" s="5"/>
      <c r="M19" s="5"/>
    </row>
    <row r="20" spans="1:13" s="4" customFormat="1" ht="17.100000000000001" customHeight="1">
      <c r="A20" s="4" t="s">
        <v>18</v>
      </c>
      <c r="D20" s="6"/>
      <c r="I20" s="6"/>
      <c r="J20" s="6"/>
      <c r="L20" s="5"/>
      <c r="M20" s="5"/>
    </row>
    <row r="21" spans="1:13" ht="18.75" customHeight="1">
      <c r="A21" s="4" t="s">
        <v>19</v>
      </c>
      <c r="G21" s="4"/>
    </row>
    <row r="22" spans="1:13" ht="18.75" customHeight="1">
      <c r="E22" s="4"/>
    </row>
  </sheetData>
  <mergeCells count="15">
    <mergeCell ref="A19:B19"/>
    <mergeCell ref="E19:G19"/>
    <mergeCell ref="A1:K1"/>
    <mergeCell ref="A11:A12"/>
    <mergeCell ref="B11:D11"/>
    <mergeCell ref="E11:H11"/>
    <mergeCell ref="I11:I12"/>
    <mergeCell ref="J11:J12"/>
    <mergeCell ref="K11:K12"/>
    <mergeCell ref="E12:F12"/>
    <mergeCell ref="E13:F13"/>
    <mergeCell ref="E14:F14"/>
    <mergeCell ref="E15:F15"/>
    <mergeCell ref="E16:F16"/>
    <mergeCell ref="E18:F18"/>
  </mergeCells>
  <phoneticPr fontId="3" type="noConversion"/>
  <printOptions horizontalCentered="1"/>
  <pageMargins left="0.62992125984251968" right="3.937007874015748E-2" top="0.98425196850393704" bottom="0.59055118110236227" header="0.39370078740157483" footer="0"/>
  <pageSetup paperSize="9" scale="9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showGridLines="0" zoomScaleNormal="100" workbookViewId="0">
      <selection sqref="A1:K1"/>
    </sheetView>
  </sheetViews>
  <sheetFormatPr defaultRowHeight="22.5" customHeight="1"/>
  <cols>
    <col min="1" max="1" width="16.7109375" style="1" customWidth="1"/>
    <col min="2" max="2" width="11.140625" style="1" customWidth="1"/>
    <col min="3" max="3" width="7.7109375" style="1" customWidth="1"/>
    <col min="4" max="4" width="14.28515625" style="1" customWidth="1"/>
    <col min="5" max="5" width="11.5703125" style="1" customWidth="1"/>
    <col min="6" max="6" width="5.5703125" style="1" customWidth="1"/>
    <col min="7" max="7" width="19.28515625" style="1" bestFit="1" customWidth="1"/>
    <col min="8" max="8" width="14.28515625" style="1" customWidth="1"/>
    <col min="9" max="9" width="10.28515625" style="3" customWidth="1"/>
    <col min="10" max="10" width="10.42578125" style="3" customWidth="1"/>
    <col min="11" max="11" width="25.140625" style="1" customWidth="1"/>
    <col min="12" max="12" width="15.7109375" style="2" customWidth="1"/>
    <col min="13" max="13" width="9.42578125" style="2" customWidth="1"/>
    <col min="14" max="16384" width="9.140625" style="1"/>
  </cols>
  <sheetData>
    <row r="1" spans="1:13" ht="39" customHeight="1">
      <c r="A1" s="231" t="s">
        <v>54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</row>
    <row r="2" spans="1:13" s="35" customFormat="1" ht="17.100000000000001" customHeight="1">
      <c r="A2" s="35" t="s">
        <v>30</v>
      </c>
      <c r="I2" s="37"/>
      <c r="J2" s="37"/>
      <c r="L2" s="36"/>
      <c r="M2" s="36"/>
    </row>
    <row r="3" spans="1:13" s="29" customFormat="1" ht="17.100000000000001" customHeight="1">
      <c r="A3" s="32" t="s">
        <v>43</v>
      </c>
      <c r="G3" s="34"/>
      <c r="H3" s="34"/>
      <c r="I3" s="33"/>
      <c r="J3" s="33"/>
      <c r="L3" s="30"/>
      <c r="M3" s="30"/>
    </row>
    <row r="4" spans="1:13" s="29" customFormat="1" ht="17.100000000000001" customHeight="1">
      <c r="A4" s="32" t="s">
        <v>44</v>
      </c>
      <c r="I4" s="31"/>
      <c r="J4" s="31"/>
      <c r="L4" s="30"/>
      <c r="M4" s="30"/>
    </row>
    <row r="5" spans="1:13" s="29" customFormat="1" ht="17.100000000000001" customHeight="1">
      <c r="A5" s="32" t="s">
        <v>45</v>
      </c>
      <c r="I5" s="31"/>
      <c r="J5" s="31"/>
      <c r="L5" s="30"/>
      <c r="M5" s="30"/>
    </row>
    <row r="6" spans="1:13" s="29" customFormat="1" ht="17.100000000000001" customHeight="1">
      <c r="A6" s="32" t="s">
        <v>20</v>
      </c>
      <c r="I6" s="31"/>
      <c r="J6" s="31"/>
      <c r="L6" s="30"/>
      <c r="M6" s="30"/>
    </row>
    <row r="7" spans="1:13" s="29" customFormat="1" ht="17.100000000000001" customHeight="1">
      <c r="A7" s="32" t="s">
        <v>27</v>
      </c>
      <c r="I7" s="31"/>
      <c r="J7" s="31"/>
      <c r="L7" s="30"/>
      <c r="M7" s="30"/>
    </row>
    <row r="8" spans="1:13" s="29" customFormat="1" ht="17.100000000000001" customHeight="1">
      <c r="A8" s="32" t="s">
        <v>25</v>
      </c>
      <c r="I8" s="31"/>
      <c r="J8" s="31"/>
      <c r="L8" s="30"/>
      <c r="M8" s="30"/>
    </row>
    <row r="9" spans="1:13" s="29" customFormat="1" ht="17.100000000000001" customHeight="1">
      <c r="A9" s="32" t="s">
        <v>22</v>
      </c>
      <c r="I9" s="31"/>
      <c r="J9" s="31"/>
      <c r="L9" s="30"/>
      <c r="M9" s="30"/>
    </row>
    <row r="10" spans="1:13" s="29" customFormat="1" ht="17.100000000000001" customHeight="1">
      <c r="A10" s="32" t="s">
        <v>26</v>
      </c>
      <c r="I10" s="31"/>
      <c r="J10" s="31"/>
      <c r="K10" s="30" t="s">
        <v>16</v>
      </c>
      <c r="L10" s="30"/>
      <c r="M10" s="30"/>
    </row>
    <row r="11" spans="1:13" s="26" customFormat="1" ht="17.100000000000001" customHeight="1">
      <c r="A11" s="232" t="s">
        <v>15</v>
      </c>
      <c r="B11" s="234" t="s">
        <v>14</v>
      </c>
      <c r="C11" s="234"/>
      <c r="D11" s="234"/>
      <c r="E11" s="235" t="s">
        <v>13</v>
      </c>
      <c r="F11" s="235"/>
      <c r="G11" s="235"/>
      <c r="H11" s="235"/>
      <c r="I11" s="236" t="s">
        <v>12</v>
      </c>
      <c r="J11" s="236" t="s">
        <v>11</v>
      </c>
      <c r="K11" s="238" t="s">
        <v>10</v>
      </c>
      <c r="L11" s="5"/>
      <c r="M11" s="5"/>
    </row>
    <row r="12" spans="1:13" s="26" customFormat="1" ht="17.100000000000001" customHeight="1">
      <c r="A12" s="233"/>
      <c r="B12" s="28" t="s">
        <v>9</v>
      </c>
      <c r="C12" s="27" t="s">
        <v>8</v>
      </c>
      <c r="D12" s="38" t="s">
        <v>24</v>
      </c>
      <c r="E12" s="240" t="s">
        <v>7</v>
      </c>
      <c r="F12" s="241"/>
      <c r="G12" s="27" t="s">
        <v>6</v>
      </c>
      <c r="H12" s="27" t="s">
        <v>5</v>
      </c>
      <c r="I12" s="237"/>
      <c r="J12" s="237"/>
      <c r="K12" s="239"/>
      <c r="L12" s="5"/>
      <c r="M12" s="5"/>
    </row>
    <row r="13" spans="1:13" s="15" customFormat="1" ht="17.100000000000001" customHeight="1">
      <c r="A13" s="39" t="s">
        <v>23</v>
      </c>
      <c r="B13" s="18">
        <v>6300</v>
      </c>
      <c r="C13" s="18">
        <v>90</v>
      </c>
      <c r="D13" s="18">
        <f>B13*C13</f>
        <v>567000</v>
      </c>
      <c r="E13" s="242" t="s">
        <v>23</v>
      </c>
      <c r="F13" s="243"/>
      <c r="G13" s="19" t="s">
        <v>48</v>
      </c>
      <c r="H13" s="25">
        <f>6300*83</f>
        <v>522900</v>
      </c>
      <c r="I13" s="18">
        <f>D13-H13</f>
        <v>44100</v>
      </c>
      <c r="J13" s="18">
        <f>I13</f>
        <v>44100</v>
      </c>
      <c r="K13" s="24" t="s">
        <v>49</v>
      </c>
      <c r="L13" s="16"/>
      <c r="M13" s="16"/>
    </row>
    <row r="14" spans="1:13" s="15" customFormat="1" ht="17.100000000000001" customHeight="1">
      <c r="A14" s="41" t="s">
        <v>46</v>
      </c>
      <c r="B14" s="40">
        <v>5000</v>
      </c>
      <c r="C14" s="40">
        <v>90</v>
      </c>
      <c r="D14" s="40">
        <f>B14*C14</f>
        <v>450000</v>
      </c>
      <c r="E14" s="23" t="s">
        <v>46</v>
      </c>
      <c r="F14" s="22"/>
      <c r="G14" s="42" t="s">
        <v>47</v>
      </c>
      <c r="H14" s="43">
        <f>5000*83</f>
        <v>415000</v>
      </c>
      <c r="I14" s="12">
        <f>D14-H14</f>
        <v>35000</v>
      </c>
      <c r="J14" s="12">
        <f>I14</f>
        <v>35000</v>
      </c>
      <c r="K14" s="44" t="s">
        <v>50</v>
      </c>
      <c r="L14" s="16"/>
      <c r="M14" s="16"/>
    </row>
    <row r="15" spans="1:13" s="15" customFormat="1" ht="17.100000000000001" customHeight="1">
      <c r="A15" s="10" t="s">
        <v>2</v>
      </c>
      <c r="B15" s="21">
        <f>SUM(B13:B14)</f>
        <v>11300</v>
      </c>
      <c r="C15" s="21"/>
      <c r="D15" s="21">
        <f>SUM(D13:D14)</f>
        <v>1017000</v>
      </c>
      <c r="E15" s="229" t="s">
        <v>2</v>
      </c>
      <c r="F15" s="228"/>
      <c r="G15" s="21"/>
      <c r="H15" s="8">
        <f>SUM(H13:H14)</f>
        <v>937900</v>
      </c>
      <c r="I15" s="8">
        <f>SUM(I13:I14)</f>
        <v>79100</v>
      </c>
      <c r="J15" s="8">
        <f>SUM(J13:J14)</f>
        <v>79100</v>
      </c>
      <c r="K15" s="7"/>
      <c r="L15" s="16"/>
      <c r="M15" s="16"/>
    </row>
    <row r="16" spans="1:13" s="15" customFormat="1" ht="17.100000000000001" customHeight="1">
      <c r="A16" s="20" t="s">
        <v>4</v>
      </c>
      <c r="B16" s="18">
        <v>24960</v>
      </c>
      <c r="C16" s="18">
        <v>9</v>
      </c>
      <c r="D16" s="18">
        <f>B16*C16</f>
        <v>224640</v>
      </c>
      <c r="E16" s="244" t="s">
        <v>3</v>
      </c>
      <c r="F16" s="244"/>
      <c r="G16" s="19" t="s">
        <v>51</v>
      </c>
      <c r="H16" s="18">
        <f>6300*9</f>
        <v>56700</v>
      </c>
      <c r="I16" s="18"/>
      <c r="J16" s="18"/>
      <c r="K16" s="17"/>
      <c r="L16" s="16"/>
      <c r="M16" s="16"/>
    </row>
    <row r="17" spans="1:13" s="6" customFormat="1" ht="17.100000000000001" customHeight="1">
      <c r="A17" s="14"/>
      <c r="B17" s="12"/>
      <c r="C17" s="12"/>
      <c r="D17" s="12"/>
      <c r="E17" s="245" t="s">
        <v>17</v>
      </c>
      <c r="F17" s="245"/>
      <c r="G17" s="13" t="s">
        <v>21</v>
      </c>
      <c r="H17" s="12">
        <f>10000*9</f>
        <v>90000</v>
      </c>
      <c r="I17" s="12"/>
      <c r="J17" s="12"/>
      <c r="K17" s="11"/>
      <c r="L17" s="5"/>
      <c r="M17" s="5"/>
    </row>
    <row r="18" spans="1:13" s="6" customFormat="1" ht="17.100000000000001" customHeight="1">
      <c r="A18" s="14"/>
      <c r="B18" s="12"/>
      <c r="C18" s="12"/>
      <c r="D18" s="12"/>
      <c r="E18" s="23" t="s">
        <v>28</v>
      </c>
      <c r="F18" s="22"/>
      <c r="G18" s="13" t="s">
        <v>36</v>
      </c>
      <c r="H18" s="12">
        <f>6660*9</f>
        <v>59940</v>
      </c>
      <c r="I18" s="12"/>
      <c r="J18" s="12"/>
      <c r="K18" s="11"/>
      <c r="L18" s="5"/>
      <c r="M18" s="5"/>
    </row>
    <row r="19" spans="1:13" s="6" customFormat="1" ht="17.100000000000001" customHeight="1">
      <c r="A19" s="14"/>
      <c r="B19" s="12"/>
      <c r="C19" s="12"/>
      <c r="D19" s="12"/>
      <c r="E19" s="23" t="s">
        <v>52</v>
      </c>
      <c r="F19" s="22"/>
      <c r="G19" s="13" t="s">
        <v>53</v>
      </c>
      <c r="H19" s="12">
        <f>2000*9</f>
        <v>18000</v>
      </c>
      <c r="I19" s="12"/>
      <c r="J19" s="12"/>
      <c r="K19" s="11"/>
      <c r="L19" s="5"/>
      <c r="M19" s="5"/>
    </row>
    <row r="20" spans="1:13" s="4" customFormat="1" ht="17.100000000000001" customHeight="1">
      <c r="A20" s="10" t="s">
        <v>2</v>
      </c>
      <c r="B20" s="9">
        <f>SUM(B16:B17)</f>
        <v>24960</v>
      </c>
      <c r="C20" s="8"/>
      <c r="D20" s="8">
        <f>SUM(D16:D17)</f>
        <v>224640</v>
      </c>
      <c r="E20" s="229" t="s">
        <v>2</v>
      </c>
      <c r="F20" s="228"/>
      <c r="G20" s="9"/>
      <c r="H20" s="8">
        <f>SUM(H16:H19)</f>
        <v>224640</v>
      </c>
      <c r="I20" s="8">
        <v>0</v>
      </c>
      <c r="J20" s="8">
        <v>0</v>
      </c>
      <c r="K20" s="7"/>
      <c r="L20" s="5"/>
      <c r="M20" s="5"/>
    </row>
    <row r="21" spans="1:13" s="4" customFormat="1" ht="17.100000000000001" customHeight="1">
      <c r="A21" s="227" t="s">
        <v>1</v>
      </c>
      <c r="B21" s="228"/>
      <c r="C21" s="8"/>
      <c r="D21" s="8">
        <f>D15+D20</f>
        <v>1241640</v>
      </c>
      <c r="E21" s="229" t="s">
        <v>0</v>
      </c>
      <c r="F21" s="230"/>
      <c r="G21" s="228"/>
      <c r="H21" s="8">
        <f>H15+H20</f>
        <v>1162540</v>
      </c>
      <c r="I21" s="8">
        <f>I15</f>
        <v>79100</v>
      </c>
      <c r="J21" s="8">
        <f>J15</f>
        <v>79100</v>
      </c>
      <c r="K21" s="7"/>
      <c r="L21" s="5"/>
      <c r="M21" s="5"/>
    </row>
    <row r="22" spans="1:13" s="4" customFormat="1" ht="17.100000000000001" customHeight="1">
      <c r="A22" s="4" t="s">
        <v>18</v>
      </c>
      <c r="D22" s="6"/>
      <c r="I22" s="6"/>
      <c r="J22" s="6"/>
      <c r="L22" s="5"/>
      <c r="M22" s="5"/>
    </row>
    <row r="23" spans="1:13" ht="18.75" customHeight="1">
      <c r="A23" s="4" t="s">
        <v>19</v>
      </c>
      <c r="G23" s="4"/>
    </row>
    <row r="24" spans="1:13" ht="18.75" customHeight="1">
      <c r="E24" s="4"/>
    </row>
  </sheetData>
  <mergeCells count="15">
    <mergeCell ref="A21:B21"/>
    <mergeCell ref="E21:G21"/>
    <mergeCell ref="A1:K1"/>
    <mergeCell ref="A11:A12"/>
    <mergeCell ref="B11:D11"/>
    <mergeCell ref="E11:H11"/>
    <mergeCell ref="I11:I12"/>
    <mergeCell ref="J11:J12"/>
    <mergeCell ref="K11:K12"/>
    <mergeCell ref="E12:F12"/>
    <mergeCell ref="E13:F13"/>
    <mergeCell ref="E15:F15"/>
    <mergeCell ref="E16:F16"/>
    <mergeCell ref="E17:F17"/>
    <mergeCell ref="E20:F20"/>
  </mergeCells>
  <phoneticPr fontId="3" type="noConversion"/>
  <printOptions horizontalCentered="1"/>
  <pageMargins left="0.62992125984251968" right="3.937007874015748E-2" top="0.98425196850393704" bottom="0.59055118110236227" header="0.39370078740157483" footer="0"/>
  <pageSetup paperSize="9" scale="9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"/>
  <sheetViews>
    <sheetView showGridLines="0" zoomScaleNormal="100" workbookViewId="0">
      <selection sqref="A1:K1"/>
    </sheetView>
  </sheetViews>
  <sheetFormatPr defaultRowHeight="22.5" customHeight="1"/>
  <cols>
    <col min="1" max="1" width="16.7109375" style="1" customWidth="1"/>
    <col min="2" max="2" width="11.140625" style="1" customWidth="1"/>
    <col min="3" max="3" width="7.7109375" style="1" customWidth="1"/>
    <col min="4" max="4" width="14.28515625" style="1" customWidth="1"/>
    <col min="5" max="5" width="11.5703125" style="1" customWidth="1"/>
    <col min="6" max="6" width="5.5703125" style="1" customWidth="1"/>
    <col min="7" max="7" width="19.28515625" style="1" bestFit="1" customWidth="1"/>
    <col min="8" max="8" width="14.28515625" style="1" customWidth="1"/>
    <col min="9" max="9" width="10.28515625" style="3" customWidth="1"/>
    <col min="10" max="10" width="10.42578125" style="3" customWidth="1"/>
    <col min="11" max="11" width="25.140625" style="1" customWidth="1"/>
    <col min="12" max="12" width="15.7109375" style="2" customWidth="1"/>
    <col min="13" max="13" width="9.42578125" style="2" customWidth="1"/>
    <col min="14" max="16384" width="9.140625" style="1"/>
  </cols>
  <sheetData>
    <row r="1" spans="1:13" ht="39" customHeight="1">
      <c r="A1" s="231" t="s">
        <v>54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</row>
    <row r="2" spans="1:13" s="35" customFormat="1" ht="17.100000000000001" customHeight="1">
      <c r="A2" s="35" t="s">
        <v>30</v>
      </c>
      <c r="I2" s="37"/>
      <c r="J2" s="37"/>
      <c r="L2" s="36"/>
      <c r="M2" s="36"/>
    </row>
    <row r="3" spans="1:13" s="29" customFormat="1" ht="17.100000000000001" customHeight="1">
      <c r="A3" s="32" t="s">
        <v>55</v>
      </c>
      <c r="G3" s="34"/>
      <c r="H3" s="34"/>
      <c r="I3" s="33"/>
      <c r="J3" s="33"/>
      <c r="L3" s="30"/>
      <c r="M3" s="30"/>
    </row>
    <row r="4" spans="1:13" s="29" customFormat="1" ht="17.100000000000001" customHeight="1">
      <c r="A4" s="32" t="s">
        <v>44</v>
      </c>
      <c r="I4" s="31"/>
      <c r="J4" s="31"/>
      <c r="L4" s="30"/>
      <c r="M4" s="30"/>
    </row>
    <row r="5" spans="1:13" s="29" customFormat="1" ht="17.100000000000001" customHeight="1">
      <c r="A5" s="32" t="s">
        <v>56</v>
      </c>
      <c r="I5" s="31"/>
      <c r="J5" s="31"/>
      <c r="L5" s="30"/>
      <c r="M5" s="30"/>
    </row>
    <row r="6" spans="1:13" s="29" customFormat="1" ht="17.100000000000001" customHeight="1">
      <c r="A6" s="32" t="s">
        <v>20</v>
      </c>
      <c r="I6" s="31"/>
      <c r="J6" s="31"/>
      <c r="L6" s="30"/>
      <c r="M6" s="30"/>
    </row>
    <row r="7" spans="1:13" s="29" customFormat="1" ht="17.100000000000001" customHeight="1">
      <c r="A7" s="32" t="s">
        <v>62</v>
      </c>
      <c r="I7" s="31"/>
      <c r="J7" s="31"/>
      <c r="L7" s="30"/>
      <c r="M7" s="30"/>
    </row>
    <row r="8" spans="1:13" s="29" customFormat="1" ht="17.100000000000001" customHeight="1">
      <c r="A8" s="32" t="s">
        <v>25</v>
      </c>
      <c r="I8" s="31"/>
      <c r="J8" s="31"/>
      <c r="L8" s="30"/>
      <c r="M8" s="30"/>
    </row>
    <row r="9" spans="1:13" s="29" customFormat="1" ht="17.100000000000001" customHeight="1">
      <c r="A9" s="32" t="s">
        <v>22</v>
      </c>
      <c r="I9" s="31"/>
      <c r="J9" s="31"/>
      <c r="L9" s="30"/>
      <c r="M9" s="30"/>
    </row>
    <row r="10" spans="1:13" s="29" customFormat="1" ht="17.100000000000001" customHeight="1">
      <c r="A10" s="32" t="s">
        <v>26</v>
      </c>
      <c r="I10" s="31"/>
      <c r="J10" s="31"/>
      <c r="K10" s="30" t="s">
        <v>16</v>
      </c>
      <c r="L10" s="30"/>
      <c r="M10" s="30"/>
    </row>
    <row r="11" spans="1:13" s="26" customFormat="1" ht="17.100000000000001" customHeight="1">
      <c r="A11" s="232" t="s">
        <v>15</v>
      </c>
      <c r="B11" s="234" t="s">
        <v>14</v>
      </c>
      <c r="C11" s="234"/>
      <c r="D11" s="234"/>
      <c r="E11" s="235" t="s">
        <v>13</v>
      </c>
      <c r="F11" s="235"/>
      <c r="G11" s="235"/>
      <c r="H11" s="235"/>
      <c r="I11" s="236" t="s">
        <v>12</v>
      </c>
      <c r="J11" s="236" t="s">
        <v>11</v>
      </c>
      <c r="K11" s="238" t="s">
        <v>10</v>
      </c>
      <c r="L11" s="5"/>
      <c r="M11" s="5"/>
    </row>
    <row r="12" spans="1:13" s="26" customFormat="1" ht="17.100000000000001" customHeight="1">
      <c r="A12" s="233"/>
      <c r="B12" s="28" t="s">
        <v>9</v>
      </c>
      <c r="C12" s="27" t="s">
        <v>8</v>
      </c>
      <c r="D12" s="38" t="s">
        <v>24</v>
      </c>
      <c r="E12" s="240" t="s">
        <v>7</v>
      </c>
      <c r="F12" s="241"/>
      <c r="G12" s="27" t="s">
        <v>6</v>
      </c>
      <c r="H12" s="27" t="s">
        <v>5</v>
      </c>
      <c r="I12" s="237"/>
      <c r="J12" s="237"/>
      <c r="K12" s="239"/>
      <c r="L12" s="5"/>
      <c r="M12" s="5"/>
    </row>
    <row r="13" spans="1:13" s="15" customFormat="1" ht="17.100000000000001" customHeight="1">
      <c r="A13" s="39" t="s">
        <v>23</v>
      </c>
      <c r="B13" s="18">
        <v>4660</v>
      </c>
      <c r="C13" s="18">
        <v>81</v>
      </c>
      <c r="D13" s="18">
        <f>B13*C13</f>
        <v>377460</v>
      </c>
      <c r="E13" s="242" t="s">
        <v>23</v>
      </c>
      <c r="F13" s="243"/>
      <c r="G13" s="19" t="s">
        <v>57</v>
      </c>
      <c r="H13" s="25">
        <f>4660*65</f>
        <v>302900</v>
      </c>
      <c r="I13" s="18">
        <f>D13-H13</f>
        <v>74560</v>
      </c>
      <c r="J13" s="18">
        <f>I13</f>
        <v>74560</v>
      </c>
      <c r="K13" s="24" t="s">
        <v>59</v>
      </c>
      <c r="L13" s="16"/>
      <c r="M13" s="16"/>
    </row>
    <row r="14" spans="1:13" s="15" customFormat="1" ht="17.100000000000001" customHeight="1">
      <c r="A14" s="41" t="s">
        <v>46</v>
      </c>
      <c r="B14" s="40">
        <v>5000</v>
      </c>
      <c r="C14" s="40">
        <v>81</v>
      </c>
      <c r="D14" s="40">
        <f>B14*C14</f>
        <v>405000</v>
      </c>
      <c r="E14" s="23" t="s">
        <v>46</v>
      </c>
      <c r="F14" s="22"/>
      <c r="G14" s="42" t="s">
        <v>58</v>
      </c>
      <c r="H14" s="43">
        <f>5000*65</f>
        <v>325000</v>
      </c>
      <c r="I14" s="12">
        <f>D14-H14</f>
        <v>80000</v>
      </c>
      <c r="J14" s="12">
        <f>I14</f>
        <v>80000</v>
      </c>
      <c r="K14" s="44" t="s">
        <v>60</v>
      </c>
      <c r="L14" s="16"/>
      <c r="M14" s="16"/>
    </row>
    <row r="15" spans="1:13" s="15" customFormat="1" ht="17.100000000000001" customHeight="1">
      <c r="A15" s="10" t="s">
        <v>2</v>
      </c>
      <c r="B15" s="21">
        <f>SUM(B13:B14)</f>
        <v>9660</v>
      </c>
      <c r="C15" s="21"/>
      <c r="D15" s="21">
        <f>SUM(D13:D14)</f>
        <v>782460</v>
      </c>
      <c r="E15" s="229" t="s">
        <v>2</v>
      </c>
      <c r="F15" s="228"/>
      <c r="G15" s="21"/>
      <c r="H15" s="8">
        <f>SUM(H13:H14)</f>
        <v>627900</v>
      </c>
      <c r="I15" s="8">
        <f>SUM(I13:I14)</f>
        <v>154560</v>
      </c>
      <c r="J15" s="8">
        <f>SUM(J13:J14)</f>
        <v>154560</v>
      </c>
      <c r="K15" s="7"/>
      <c r="L15" s="16"/>
      <c r="M15" s="16"/>
    </row>
    <row r="16" spans="1:13" s="15" customFormat="1" ht="17.100000000000001" customHeight="1">
      <c r="A16" s="20" t="s">
        <v>4</v>
      </c>
      <c r="B16" s="18">
        <v>21320</v>
      </c>
      <c r="C16" s="18">
        <v>9</v>
      </c>
      <c r="D16" s="18">
        <f>B16*C16</f>
        <v>191880</v>
      </c>
      <c r="E16" s="244" t="s">
        <v>3</v>
      </c>
      <c r="F16" s="244"/>
      <c r="G16" s="19" t="s">
        <v>61</v>
      </c>
      <c r="H16" s="18">
        <f>4660*9</f>
        <v>41940</v>
      </c>
      <c r="I16" s="18"/>
      <c r="J16" s="18"/>
      <c r="K16" s="17"/>
      <c r="L16" s="16"/>
      <c r="M16" s="16"/>
    </row>
    <row r="17" spans="1:13" s="6" customFormat="1" ht="17.100000000000001" customHeight="1">
      <c r="A17" s="14"/>
      <c r="B17" s="12"/>
      <c r="C17" s="12"/>
      <c r="D17" s="12"/>
      <c r="E17" s="245" t="s">
        <v>17</v>
      </c>
      <c r="F17" s="245"/>
      <c r="G17" s="13" t="s">
        <v>21</v>
      </c>
      <c r="H17" s="12">
        <f>10000*9</f>
        <v>90000</v>
      </c>
      <c r="I17" s="12"/>
      <c r="J17" s="12"/>
      <c r="K17" s="11"/>
      <c r="L17" s="5"/>
      <c r="M17" s="5"/>
    </row>
    <row r="18" spans="1:13" s="6" customFormat="1" ht="17.100000000000001" customHeight="1">
      <c r="A18" s="14"/>
      <c r="B18" s="12"/>
      <c r="C18" s="12"/>
      <c r="D18" s="12"/>
      <c r="E18" s="23" t="s">
        <v>28</v>
      </c>
      <c r="F18" s="22"/>
      <c r="G18" s="13" t="s">
        <v>36</v>
      </c>
      <c r="H18" s="12">
        <f>6660*9</f>
        <v>59940</v>
      </c>
      <c r="I18" s="12"/>
      <c r="J18" s="12"/>
      <c r="K18" s="11"/>
      <c r="L18" s="5"/>
      <c r="M18" s="5"/>
    </row>
    <row r="19" spans="1:13" s="4" customFormat="1" ht="17.100000000000001" customHeight="1">
      <c r="A19" s="10" t="s">
        <v>2</v>
      </c>
      <c r="B19" s="9">
        <f>SUM(B16:B17)</f>
        <v>21320</v>
      </c>
      <c r="C19" s="8"/>
      <c r="D19" s="8">
        <f>SUM(D16:D17)</f>
        <v>191880</v>
      </c>
      <c r="E19" s="229" t="s">
        <v>2</v>
      </c>
      <c r="F19" s="228"/>
      <c r="G19" s="9"/>
      <c r="H19" s="8">
        <f>SUM(H16:H18)</f>
        <v>191880</v>
      </c>
      <c r="I19" s="8">
        <v>0</v>
      </c>
      <c r="J19" s="8">
        <v>0</v>
      </c>
      <c r="K19" s="7"/>
      <c r="L19" s="5"/>
      <c r="M19" s="5"/>
    </row>
    <row r="20" spans="1:13" s="4" customFormat="1" ht="17.100000000000001" customHeight="1">
      <c r="A20" s="227" t="s">
        <v>1</v>
      </c>
      <c r="B20" s="228"/>
      <c r="C20" s="8"/>
      <c r="D20" s="8">
        <f>D15+D19</f>
        <v>974340</v>
      </c>
      <c r="E20" s="229" t="s">
        <v>0</v>
      </c>
      <c r="F20" s="230"/>
      <c r="G20" s="228"/>
      <c r="H20" s="8">
        <f>H15+H19</f>
        <v>819780</v>
      </c>
      <c r="I20" s="8">
        <f>I15</f>
        <v>154560</v>
      </c>
      <c r="J20" s="8">
        <f>J15</f>
        <v>154560</v>
      </c>
      <c r="K20" s="7"/>
      <c r="L20" s="5"/>
      <c r="M20" s="5"/>
    </row>
    <row r="21" spans="1:13" s="4" customFormat="1" ht="17.100000000000001" customHeight="1">
      <c r="A21" s="4" t="s">
        <v>18</v>
      </c>
      <c r="D21" s="6"/>
      <c r="I21" s="6"/>
      <c r="J21" s="6"/>
      <c r="L21" s="5"/>
      <c r="M21" s="5"/>
    </row>
    <row r="22" spans="1:13" ht="18.75" customHeight="1">
      <c r="A22" s="4" t="s">
        <v>19</v>
      </c>
      <c r="G22" s="4"/>
    </row>
    <row r="23" spans="1:13" ht="18.75" customHeight="1">
      <c r="E23" s="4"/>
    </row>
  </sheetData>
  <mergeCells count="15">
    <mergeCell ref="A20:B20"/>
    <mergeCell ref="E20:G20"/>
    <mergeCell ref="A1:K1"/>
    <mergeCell ref="A11:A12"/>
    <mergeCell ref="B11:D11"/>
    <mergeCell ref="E11:H11"/>
    <mergeCell ref="I11:I12"/>
    <mergeCell ref="J11:J12"/>
    <mergeCell ref="K11:K12"/>
    <mergeCell ref="E12:F12"/>
    <mergeCell ref="E13:F13"/>
    <mergeCell ref="E15:F15"/>
    <mergeCell ref="E16:F16"/>
    <mergeCell ref="E17:F17"/>
    <mergeCell ref="E19:F19"/>
  </mergeCells>
  <phoneticPr fontId="3" type="noConversion"/>
  <printOptions horizontalCentered="1"/>
  <pageMargins left="0.62992125984251968" right="3.937007874015748E-2" top="0.98425196850393704" bottom="0.59055118110236227" header="0.39370078740157483" footer="0"/>
  <pageSetup paperSize="9" scale="9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showGridLines="0" zoomScaleNormal="100" workbookViewId="0">
      <selection activeCell="A6" sqref="A6"/>
    </sheetView>
  </sheetViews>
  <sheetFormatPr defaultRowHeight="22.5" customHeight="1"/>
  <cols>
    <col min="1" max="1" width="16.7109375" style="1" customWidth="1"/>
    <col min="2" max="2" width="11.140625" style="1" customWidth="1"/>
    <col min="3" max="3" width="7.7109375" style="1" customWidth="1"/>
    <col min="4" max="4" width="14.28515625" style="1" customWidth="1"/>
    <col min="5" max="5" width="11.5703125" style="1" customWidth="1"/>
    <col min="6" max="6" width="5.5703125" style="1" customWidth="1"/>
    <col min="7" max="7" width="19.28515625" style="1" bestFit="1" customWidth="1"/>
    <col min="8" max="8" width="14.28515625" style="1" customWidth="1"/>
    <col min="9" max="9" width="10.28515625" style="3" customWidth="1"/>
    <col min="10" max="10" width="10.42578125" style="3" customWidth="1"/>
    <col min="11" max="11" width="25.140625" style="1" customWidth="1"/>
    <col min="12" max="12" width="15.7109375" style="2" customWidth="1"/>
    <col min="13" max="13" width="9.42578125" style="2" customWidth="1"/>
    <col min="14" max="16384" width="9.140625" style="1"/>
  </cols>
  <sheetData>
    <row r="1" spans="1:13" ht="39" customHeight="1">
      <c r="A1" s="231" t="s">
        <v>63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</row>
    <row r="2" spans="1:13" s="35" customFormat="1" ht="17.100000000000001" customHeight="1">
      <c r="A2" s="35" t="s">
        <v>30</v>
      </c>
      <c r="I2" s="37"/>
      <c r="J2" s="37"/>
      <c r="L2" s="36"/>
      <c r="M2" s="36"/>
    </row>
    <row r="3" spans="1:13" s="29" customFormat="1" ht="17.100000000000001" customHeight="1">
      <c r="A3" s="32" t="s">
        <v>64</v>
      </c>
      <c r="G3" s="34"/>
      <c r="H3" s="34"/>
      <c r="I3" s="33"/>
      <c r="J3" s="33"/>
      <c r="L3" s="30"/>
      <c r="M3" s="30"/>
    </row>
    <row r="4" spans="1:13" s="29" customFormat="1" ht="17.100000000000001" customHeight="1">
      <c r="A4" s="32" t="s">
        <v>65</v>
      </c>
      <c r="I4" s="31"/>
      <c r="J4" s="31"/>
      <c r="L4" s="30"/>
      <c r="M4" s="30"/>
    </row>
    <row r="5" spans="1:13" s="29" customFormat="1" ht="17.100000000000001" customHeight="1">
      <c r="A5" s="32" t="s">
        <v>76</v>
      </c>
      <c r="I5" s="31"/>
      <c r="J5" s="31"/>
      <c r="L5" s="30"/>
      <c r="M5" s="30"/>
    </row>
    <row r="6" spans="1:13" s="29" customFormat="1" ht="17.100000000000001" customHeight="1">
      <c r="A6" s="32" t="s">
        <v>20</v>
      </c>
      <c r="I6" s="31"/>
      <c r="J6" s="31"/>
      <c r="L6" s="30"/>
      <c r="M6" s="30"/>
    </row>
    <row r="7" spans="1:13" s="29" customFormat="1" ht="17.100000000000001" customHeight="1">
      <c r="A7" s="32" t="s">
        <v>27</v>
      </c>
      <c r="I7" s="31"/>
      <c r="J7" s="31"/>
      <c r="L7" s="30"/>
      <c r="M7" s="30"/>
    </row>
    <row r="8" spans="1:13" s="29" customFormat="1" ht="17.100000000000001" customHeight="1">
      <c r="A8" s="32" t="s">
        <v>25</v>
      </c>
      <c r="I8" s="31"/>
      <c r="J8" s="31"/>
      <c r="L8" s="30"/>
      <c r="M8" s="30"/>
    </row>
    <row r="9" spans="1:13" s="29" customFormat="1" ht="17.100000000000001" customHeight="1">
      <c r="A9" s="32" t="s">
        <v>22</v>
      </c>
      <c r="I9" s="31"/>
      <c r="J9" s="31"/>
      <c r="L9" s="30"/>
      <c r="M9" s="30"/>
    </row>
    <row r="10" spans="1:13" s="29" customFormat="1" ht="17.100000000000001" customHeight="1">
      <c r="A10" s="32" t="s">
        <v>26</v>
      </c>
      <c r="I10" s="31"/>
      <c r="J10" s="31"/>
      <c r="K10" s="30" t="s">
        <v>16</v>
      </c>
      <c r="L10" s="30"/>
      <c r="M10" s="30"/>
    </row>
    <row r="11" spans="1:13" s="26" customFormat="1" ht="17.100000000000001" customHeight="1">
      <c r="A11" s="232" t="s">
        <v>15</v>
      </c>
      <c r="B11" s="234" t="s">
        <v>14</v>
      </c>
      <c r="C11" s="234"/>
      <c r="D11" s="234"/>
      <c r="E11" s="235" t="s">
        <v>13</v>
      </c>
      <c r="F11" s="235"/>
      <c r="G11" s="235"/>
      <c r="H11" s="235"/>
      <c r="I11" s="236" t="s">
        <v>12</v>
      </c>
      <c r="J11" s="236" t="s">
        <v>11</v>
      </c>
      <c r="K11" s="238" t="s">
        <v>10</v>
      </c>
      <c r="L11" s="5"/>
      <c r="M11" s="5"/>
    </row>
    <row r="12" spans="1:13" s="26" customFormat="1" ht="17.100000000000001" customHeight="1">
      <c r="A12" s="233"/>
      <c r="B12" s="28" t="s">
        <v>9</v>
      </c>
      <c r="C12" s="27" t="s">
        <v>8</v>
      </c>
      <c r="D12" s="38" t="s">
        <v>24</v>
      </c>
      <c r="E12" s="240" t="s">
        <v>7</v>
      </c>
      <c r="F12" s="241"/>
      <c r="G12" s="27" t="s">
        <v>6</v>
      </c>
      <c r="H12" s="27" t="s">
        <v>5</v>
      </c>
      <c r="I12" s="237"/>
      <c r="J12" s="237"/>
      <c r="K12" s="239"/>
      <c r="L12" s="5"/>
      <c r="M12" s="5"/>
    </row>
    <row r="13" spans="1:13" s="15" customFormat="1" ht="17.100000000000001" customHeight="1">
      <c r="A13" s="39" t="s">
        <v>23</v>
      </c>
      <c r="B13" s="18">
        <v>6000</v>
      </c>
      <c r="C13" s="18">
        <v>90</v>
      </c>
      <c r="D13" s="18">
        <f>B13*C13</f>
        <v>540000</v>
      </c>
      <c r="E13" s="242" t="s">
        <v>23</v>
      </c>
      <c r="F13" s="243"/>
      <c r="G13" s="19" t="s">
        <v>67</v>
      </c>
      <c r="H13" s="25">
        <f>6000*88</f>
        <v>528000</v>
      </c>
      <c r="I13" s="18">
        <f>D13-H13</f>
        <v>12000</v>
      </c>
      <c r="J13" s="18">
        <f>I13</f>
        <v>12000</v>
      </c>
      <c r="K13" s="24" t="s">
        <v>71</v>
      </c>
      <c r="L13" s="16"/>
      <c r="M13" s="16"/>
    </row>
    <row r="14" spans="1:13" s="15" customFormat="1" ht="17.100000000000001" customHeight="1">
      <c r="A14" s="45" t="s">
        <v>52</v>
      </c>
      <c r="B14" s="40">
        <v>1000</v>
      </c>
      <c r="C14" s="40">
        <v>90</v>
      </c>
      <c r="D14" s="40">
        <f>B14*C14</f>
        <v>90000</v>
      </c>
      <c r="E14" s="23" t="s">
        <v>52</v>
      </c>
      <c r="F14" s="22"/>
      <c r="G14" s="42" t="s">
        <v>68</v>
      </c>
      <c r="H14" s="40">
        <f>1000*88</f>
        <v>88000</v>
      </c>
      <c r="I14" s="12">
        <f t="shared" ref="I14:I15" si="0">D14-H14</f>
        <v>2000</v>
      </c>
      <c r="J14" s="12">
        <f t="shared" ref="J14:J15" si="1">I14</f>
        <v>2000</v>
      </c>
      <c r="K14" s="44" t="s">
        <v>72</v>
      </c>
      <c r="L14" s="16"/>
      <c r="M14" s="16"/>
    </row>
    <row r="15" spans="1:13" s="15" customFormat="1" ht="17.100000000000001" customHeight="1">
      <c r="A15" s="45" t="s">
        <v>46</v>
      </c>
      <c r="B15" s="40">
        <v>3000</v>
      </c>
      <c r="C15" s="40">
        <v>90</v>
      </c>
      <c r="D15" s="40">
        <f>B15*C15</f>
        <v>270000</v>
      </c>
      <c r="E15" s="23" t="s">
        <v>46</v>
      </c>
      <c r="F15" s="22"/>
      <c r="G15" s="42" t="s">
        <v>69</v>
      </c>
      <c r="H15" s="40">
        <f>3000*88</f>
        <v>264000</v>
      </c>
      <c r="I15" s="12">
        <f t="shared" si="0"/>
        <v>6000</v>
      </c>
      <c r="J15" s="12">
        <f t="shared" si="1"/>
        <v>6000</v>
      </c>
      <c r="K15" s="44" t="s">
        <v>73</v>
      </c>
      <c r="L15" s="16"/>
      <c r="M15" s="16"/>
    </row>
    <row r="16" spans="1:13" s="15" customFormat="1" ht="17.100000000000001" customHeight="1">
      <c r="A16" s="41" t="s">
        <v>66</v>
      </c>
      <c r="B16" s="40">
        <v>4000</v>
      </c>
      <c r="C16" s="40">
        <v>90</v>
      </c>
      <c r="D16" s="40">
        <f>B16*C16</f>
        <v>360000</v>
      </c>
      <c r="E16" s="23" t="s">
        <v>66</v>
      </c>
      <c r="F16" s="22"/>
      <c r="G16" s="42" t="s">
        <v>70</v>
      </c>
      <c r="H16" s="43">
        <f>4000*88</f>
        <v>352000</v>
      </c>
      <c r="I16" s="12">
        <f>D16-H16</f>
        <v>8000</v>
      </c>
      <c r="J16" s="12">
        <f>I16</f>
        <v>8000</v>
      </c>
      <c r="K16" s="44" t="s">
        <v>74</v>
      </c>
      <c r="L16" s="16"/>
      <c r="M16" s="16"/>
    </row>
    <row r="17" spans="1:13" s="15" customFormat="1" ht="17.100000000000001" customHeight="1">
      <c r="A17" s="10" t="s">
        <v>2</v>
      </c>
      <c r="B17" s="21">
        <f>SUM(B13:B16)</f>
        <v>14000</v>
      </c>
      <c r="C17" s="21"/>
      <c r="D17" s="21">
        <f>SUM(D13:D16)</f>
        <v>1260000</v>
      </c>
      <c r="E17" s="229" t="s">
        <v>2</v>
      </c>
      <c r="F17" s="228"/>
      <c r="G17" s="21"/>
      <c r="H17" s="8">
        <f>SUM(H13:H16)</f>
        <v>1232000</v>
      </c>
      <c r="I17" s="8">
        <f>SUM(I13:I16)</f>
        <v>28000</v>
      </c>
      <c r="J17" s="8">
        <f>SUM(J13:J16)</f>
        <v>28000</v>
      </c>
      <c r="K17" s="7"/>
      <c r="L17" s="16"/>
      <c r="M17" s="16"/>
    </row>
    <row r="18" spans="1:13" s="15" customFormat="1" ht="17.100000000000001" customHeight="1">
      <c r="A18" s="20" t="s">
        <v>4</v>
      </c>
      <c r="B18" s="18">
        <v>16000</v>
      </c>
      <c r="C18" s="18">
        <v>9</v>
      </c>
      <c r="D18" s="18">
        <f>B18*C18</f>
        <v>144000</v>
      </c>
      <c r="E18" s="244" t="s">
        <v>3</v>
      </c>
      <c r="F18" s="244"/>
      <c r="G18" s="19" t="s">
        <v>75</v>
      </c>
      <c r="H18" s="18">
        <f>6000*9</f>
        <v>54000</v>
      </c>
      <c r="I18" s="18"/>
      <c r="J18" s="18"/>
      <c r="K18" s="17"/>
      <c r="L18" s="16"/>
      <c r="M18" s="16"/>
    </row>
    <row r="19" spans="1:13" s="6" customFormat="1" ht="17.100000000000001" customHeight="1">
      <c r="A19" s="14"/>
      <c r="B19" s="12"/>
      <c r="C19" s="12"/>
      <c r="D19" s="12"/>
      <c r="E19" s="245" t="s">
        <v>17</v>
      </c>
      <c r="F19" s="245"/>
      <c r="G19" s="13" t="s">
        <v>21</v>
      </c>
      <c r="H19" s="12">
        <f>10000*9</f>
        <v>90000</v>
      </c>
      <c r="I19" s="12"/>
      <c r="J19" s="12"/>
      <c r="K19" s="11"/>
      <c r="L19" s="5"/>
      <c r="M19" s="5"/>
    </row>
    <row r="20" spans="1:13" s="4" customFormat="1" ht="17.100000000000001" customHeight="1">
      <c r="A20" s="10" t="s">
        <v>2</v>
      </c>
      <c r="B20" s="9">
        <f>SUM(B18:B19)</f>
        <v>16000</v>
      </c>
      <c r="C20" s="8"/>
      <c r="D20" s="8">
        <f>SUM(D18:D19)</f>
        <v>144000</v>
      </c>
      <c r="E20" s="229" t="s">
        <v>2</v>
      </c>
      <c r="F20" s="228"/>
      <c r="G20" s="9"/>
      <c r="H20" s="8">
        <f>SUM(H18:H19)</f>
        <v>144000</v>
      </c>
      <c r="I20" s="8">
        <v>0</v>
      </c>
      <c r="J20" s="8">
        <v>0</v>
      </c>
      <c r="K20" s="7"/>
      <c r="L20" s="5"/>
      <c r="M20" s="5"/>
    </row>
    <row r="21" spans="1:13" s="4" customFormat="1" ht="17.100000000000001" customHeight="1">
      <c r="A21" s="227" t="s">
        <v>1</v>
      </c>
      <c r="B21" s="228"/>
      <c r="C21" s="8"/>
      <c r="D21" s="8">
        <f>D17+D20</f>
        <v>1404000</v>
      </c>
      <c r="E21" s="229" t="s">
        <v>0</v>
      </c>
      <c r="F21" s="230"/>
      <c r="G21" s="228"/>
      <c r="H21" s="8">
        <f>H17+H20</f>
        <v>1376000</v>
      </c>
      <c r="I21" s="8">
        <f>I17</f>
        <v>28000</v>
      </c>
      <c r="J21" s="8">
        <f>J17</f>
        <v>28000</v>
      </c>
      <c r="K21" s="7"/>
      <c r="L21" s="5"/>
      <c r="M21" s="5"/>
    </row>
    <row r="22" spans="1:13" s="4" customFormat="1" ht="17.100000000000001" customHeight="1">
      <c r="A22" s="4" t="s">
        <v>18</v>
      </c>
      <c r="D22" s="6"/>
      <c r="I22" s="6"/>
      <c r="J22" s="6"/>
      <c r="L22" s="5"/>
      <c r="M22" s="5"/>
    </row>
    <row r="23" spans="1:13" ht="18.75" customHeight="1">
      <c r="A23" s="4" t="s">
        <v>19</v>
      </c>
      <c r="G23" s="4"/>
    </row>
    <row r="24" spans="1:13" ht="18.75" customHeight="1">
      <c r="E24" s="4"/>
    </row>
  </sheetData>
  <mergeCells count="15">
    <mergeCell ref="A21:B21"/>
    <mergeCell ref="E21:G21"/>
    <mergeCell ref="A1:K1"/>
    <mergeCell ref="A11:A12"/>
    <mergeCell ref="B11:D11"/>
    <mergeCell ref="E11:H11"/>
    <mergeCell ref="I11:I12"/>
    <mergeCell ref="J11:J12"/>
    <mergeCell ref="K11:K12"/>
    <mergeCell ref="E12:F12"/>
    <mergeCell ref="E13:F13"/>
    <mergeCell ref="E17:F17"/>
    <mergeCell ref="E18:F18"/>
    <mergeCell ref="E19:F19"/>
    <mergeCell ref="E20:F20"/>
  </mergeCells>
  <phoneticPr fontId="3" type="noConversion"/>
  <printOptions horizontalCentered="1"/>
  <pageMargins left="0.62992125984251968" right="3.937007874015748E-2" top="0.98425196850393704" bottom="0.59055118110236227" header="0.39370078740157483" footer="0"/>
  <pageSetup paperSize="9" scale="9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showGridLines="0" zoomScaleNormal="100" workbookViewId="0">
      <selection activeCell="K17" sqref="K17"/>
    </sheetView>
  </sheetViews>
  <sheetFormatPr defaultRowHeight="22.5" customHeight="1"/>
  <cols>
    <col min="1" max="1" width="16.7109375" style="1" customWidth="1"/>
    <col min="2" max="2" width="11.140625" style="1" customWidth="1"/>
    <col min="3" max="3" width="7.7109375" style="1" customWidth="1"/>
    <col min="4" max="4" width="14.28515625" style="1" customWidth="1"/>
    <col min="5" max="5" width="11.5703125" style="1" customWidth="1"/>
    <col min="6" max="6" width="5.5703125" style="1" customWidth="1"/>
    <col min="7" max="7" width="19.28515625" style="1" bestFit="1" customWidth="1"/>
    <col min="8" max="8" width="14.28515625" style="1" customWidth="1"/>
    <col min="9" max="9" width="10.28515625" style="3" customWidth="1"/>
    <col min="10" max="10" width="10.42578125" style="3" customWidth="1"/>
    <col min="11" max="11" width="25.140625" style="1" customWidth="1"/>
    <col min="12" max="12" width="15.7109375" style="2" customWidth="1"/>
    <col min="13" max="13" width="9.42578125" style="2" customWidth="1"/>
    <col min="14" max="16384" width="9.140625" style="1"/>
  </cols>
  <sheetData>
    <row r="1" spans="1:13" ht="39" customHeight="1">
      <c r="A1" s="231" t="s">
        <v>63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</row>
    <row r="2" spans="1:13" s="35" customFormat="1" ht="17.100000000000001" customHeight="1">
      <c r="A2" s="35" t="s">
        <v>30</v>
      </c>
      <c r="I2" s="37"/>
      <c r="J2" s="37"/>
      <c r="L2" s="36"/>
      <c r="M2" s="36"/>
    </row>
    <row r="3" spans="1:13" s="29" customFormat="1" ht="17.100000000000001" customHeight="1">
      <c r="A3" s="32" t="s">
        <v>77</v>
      </c>
      <c r="G3" s="34"/>
      <c r="H3" s="34"/>
      <c r="I3" s="33"/>
      <c r="J3" s="33"/>
      <c r="L3" s="30"/>
      <c r="M3" s="30"/>
    </row>
    <row r="4" spans="1:13" s="29" customFormat="1" ht="17.100000000000001" customHeight="1">
      <c r="A4" s="32" t="s">
        <v>65</v>
      </c>
      <c r="I4" s="31"/>
      <c r="J4" s="31"/>
      <c r="L4" s="30"/>
      <c r="M4" s="30"/>
    </row>
    <row r="5" spans="1:13" s="29" customFormat="1" ht="17.100000000000001" customHeight="1">
      <c r="A5" s="32" t="s">
        <v>78</v>
      </c>
      <c r="I5" s="31"/>
      <c r="J5" s="31"/>
      <c r="L5" s="30"/>
      <c r="M5" s="30"/>
    </row>
    <row r="6" spans="1:13" s="29" customFormat="1" ht="17.100000000000001" customHeight="1">
      <c r="A6" s="32" t="s">
        <v>20</v>
      </c>
      <c r="I6" s="31"/>
      <c r="J6" s="31"/>
      <c r="L6" s="30"/>
      <c r="M6" s="30"/>
    </row>
    <row r="7" spans="1:13" s="29" customFormat="1" ht="17.100000000000001" customHeight="1">
      <c r="A7" s="32" t="s">
        <v>62</v>
      </c>
      <c r="I7" s="31"/>
      <c r="J7" s="31"/>
      <c r="L7" s="30"/>
      <c r="M7" s="30"/>
    </row>
    <row r="8" spans="1:13" s="29" customFormat="1" ht="17.100000000000001" customHeight="1">
      <c r="A8" s="32" t="s">
        <v>25</v>
      </c>
      <c r="I8" s="31"/>
      <c r="J8" s="31"/>
      <c r="L8" s="30"/>
      <c r="M8" s="30"/>
    </row>
    <row r="9" spans="1:13" s="29" customFormat="1" ht="17.100000000000001" customHeight="1">
      <c r="A9" s="32" t="s">
        <v>22</v>
      </c>
      <c r="I9" s="31"/>
      <c r="J9" s="31"/>
      <c r="L9" s="30"/>
      <c r="M9" s="30"/>
    </row>
    <row r="10" spans="1:13" s="29" customFormat="1" ht="17.100000000000001" customHeight="1">
      <c r="A10" s="32" t="s">
        <v>26</v>
      </c>
      <c r="I10" s="31"/>
      <c r="J10" s="31"/>
      <c r="K10" s="30" t="s">
        <v>16</v>
      </c>
      <c r="L10" s="30"/>
      <c r="M10" s="30"/>
    </row>
    <row r="11" spans="1:13" s="26" customFormat="1" ht="17.100000000000001" customHeight="1">
      <c r="A11" s="232" t="s">
        <v>15</v>
      </c>
      <c r="B11" s="234" t="s">
        <v>14</v>
      </c>
      <c r="C11" s="234"/>
      <c r="D11" s="234"/>
      <c r="E11" s="235" t="s">
        <v>13</v>
      </c>
      <c r="F11" s="235"/>
      <c r="G11" s="235"/>
      <c r="H11" s="235"/>
      <c r="I11" s="236" t="s">
        <v>12</v>
      </c>
      <c r="J11" s="236" t="s">
        <v>11</v>
      </c>
      <c r="K11" s="238" t="s">
        <v>10</v>
      </c>
      <c r="L11" s="5"/>
      <c r="M11" s="5"/>
    </row>
    <row r="12" spans="1:13" s="26" customFormat="1" ht="17.100000000000001" customHeight="1">
      <c r="A12" s="233"/>
      <c r="B12" s="28" t="s">
        <v>9</v>
      </c>
      <c r="C12" s="27" t="s">
        <v>8</v>
      </c>
      <c r="D12" s="38" t="s">
        <v>24</v>
      </c>
      <c r="E12" s="240" t="s">
        <v>7</v>
      </c>
      <c r="F12" s="241"/>
      <c r="G12" s="27" t="s">
        <v>6</v>
      </c>
      <c r="H12" s="27" t="s">
        <v>5</v>
      </c>
      <c r="I12" s="237"/>
      <c r="J12" s="237"/>
      <c r="K12" s="239"/>
      <c r="L12" s="5"/>
      <c r="M12" s="5"/>
    </row>
    <row r="13" spans="1:13" s="15" customFormat="1" ht="17.100000000000001" customHeight="1">
      <c r="A13" s="39" t="s">
        <v>23</v>
      </c>
      <c r="B13" s="18">
        <v>4440</v>
      </c>
      <c r="C13" s="18">
        <v>81</v>
      </c>
      <c r="D13" s="18">
        <f>B13*C13</f>
        <v>359640</v>
      </c>
      <c r="E13" s="242" t="s">
        <v>23</v>
      </c>
      <c r="F13" s="243"/>
      <c r="G13" s="19" t="s">
        <v>80</v>
      </c>
      <c r="H13" s="25">
        <f>4440*73</f>
        <v>324120</v>
      </c>
      <c r="I13" s="18">
        <f>D13-H13</f>
        <v>35520</v>
      </c>
      <c r="J13" s="18">
        <f>I13</f>
        <v>35520</v>
      </c>
      <c r="K13" s="24" t="s">
        <v>84</v>
      </c>
      <c r="L13" s="16"/>
      <c r="M13" s="16"/>
    </row>
    <row r="14" spans="1:13" s="15" customFormat="1" ht="17.100000000000001" customHeight="1">
      <c r="A14" s="45" t="s">
        <v>52</v>
      </c>
      <c r="B14" s="40">
        <v>1000</v>
      </c>
      <c r="C14" s="40">
        <v>81</v>
      </c>
      <c r="D14" s="40">
        <f>B14*C14</f>
        <v>81000</v>
      </c>
      <c r="E14" s="23" t="s">
        <v>52</v>
      </c>
      <c r="F14" s="22"/>
      <c r="G14" s="42" t="s">
        <v>81</v>
      </c>
      <c r="H14" s="40">
        <f>1000*73</f>
        <v>73000</v>
      </c>
      <c r="I14" s="12">
        <f t="shared" ref="I14:I15" si="0">D14-H14</f>
        <v>8000</v>
      </c>
      <c r="J14" s="12">
        <f t="shared" ref="J14:J15" si="1">I14</f>
        <v>8000</v>
      </c>
      <c r="K14" s="44" t="s">
        <v>85</v>
      </c>
      <c r="L14" s="16"/>
      <c r="M14" s="16"/>
    </row>
    <row r="15" spans="1:13" s="15" customFormat="1" ht="17.100000000000001" customHeight="1">
      <c r="A15" s="45" t="s">
        <v>46</v>
      </c>
      <c r="B15" s="40">
        <v>3000</v>
      </c>
      <c r="C15" s="40">
        <v>81</v>
      </c>
      <c r="D15" s="40">
        <f>B15*C15</f>
        <v>243000</v>
      </c>
      <c r="E15" s="23" t="s">
        <v>46</v>
      </c>
      <c r="F15" s="22"/>
      <c r="G15" s="42" t="s">
        <v>82</v>
      </c>
      <c r="H15" s="40">
        <f>3000*73</f>
        <v>219000</v>
      </c>
      <c r="I15" s="12">
        <f t="shared" si="0"/>
        <v>24000</v>
      </c>
      <c r="J15" s="12">
        <f t="shared" si="1"/>
        <v>24000</v>
      </c>
      <c r="K15" s="44" t="s">
        <v>86</v>
      </c>
      <c r="L15" s="16"/>
      <c r="M15" s="16"/>
    </row>
    <row r="16" spans="1:13" s="15" customFormat="1" ht="17.100000000000001" customHeight="1">
      <c r="A16" s="41" t="s">
        <v>66</v>
      </c>
      <c r="B16" s="40">
        <v>4000</v>
      </c>
      <c r="C16" s="40">
        <v>81</v>
      </c>
      <c r="D16" s="40">
        <f>B16*C16</f>
        <v>324000</v>
      </c>
      <c r="E16" s="23" t="s">
        <v>66</v>
      </c>
      <c r="F16" s="22"/>
      <c r="G16" s="42" t="s">
        <v>83</v>
      </c>
      <c r="H16" s="43">
        <f>4000*73</f>
        <v>292000</v>
      </c>
      <c r="I16" s="12">
        <f>D16-H16</f>
        <v>32000</v>
      </c>
      <c r="J16" s="12">
        <f>I16</f>
        <v>32000</v>
      </c>
      <c r="K16" s="44" t="s">
        <v>87</v>
      </c>
      <c r="L16" s="16"/>
      <c r="M16" s="16"/>
    </row>
    <row r="17" spans="1:13" s="15" customFormat="1" ht="17.100000000000001" customHeight="1">
      <c r="A17" s="10" t="s">
        <v>2</v>
      </c>
      <c r="B17" s="21">
        <f>SUM(B13:B16)</f>
        <v>12440</v>
      </c>
      <c r="C17" s="21"/>
      <c r="D17" s="21">
        <f>SUM(D13:D16)</f>
        <v>1007640</v>
      </c>
      <c r="E17" s="229" t="s">
        <v>2</v>
      </c>
      <c r="F17" s="228"/>
      <c r="G17" s="21"/>
      <c r="H17" s="8">
        <f>SUM(H13:H16)</f>
        <v>908120</v>
      </c>
      <c r="I17" s="8">
        <f>SUM(I13:I16)</f>
        <v>99520</v>
      </c>
      <c r="J17" s="8">
        <f>SUM(J13:J16)</f>
        <v>99520</v>
      </c>
      <c r="K17" s="7"/>
      <c r="L17" s="16"/>
      <c r="M17" s="16"/>
    </row>
    <row r="18" spans="1:13" s="15" customFormat="1" ht="17.100000000000001" customHeight="1">
      <c r="A18" s="20" t="s">
        <v>4</v>
      </c>
      <c r="B18" s="18">
        <v>14440</v>
      </c>
      <c r="C18" s="18">
        <v>9</v>
      </c>
      <c r="D18" s="18">
        <f>B18*C18</f>
        <v>129960</v>
      </c>
      <c r="E18" s="244" t="s">
        <v>3</v>
      </c>
      <c r="F18" s="244"/>
      <c r="G18" s="19" t="s">
        <v>79</v>
      </c>
      <c r="H18" s="18">
        <f>4440*9</f>
        <v>39960</v>
      </c>
      <c r="I18" s="18"/>
      <c r="J18" s="18"/>
      <c r="K18" s="17"/>
      <c r="L18" s="16"/>
      <c r="M18" s="16"/>
    </row>
    <row r="19" spans="1:13" s="6" customFormat="1" ht="17.100000000000001" customHeight="1">
      <c r="A19" s="14"/>
      <c r="B19" s="12"/>
      <c r="C19" s="12"/>
      <c r="D19" s="12"/>
      <c r="E19" s="245" t="s">
        <v>17</v>
      </c>
      <c r="F19" s="245"/>
      <c r="G19" s="13" t="s">
        <v>21</v>
      </c>
      <c r="H19" s="12">
        <f>10000*9</f>
        <v>90000</v>
      </c>
      <c r="I19" s="12"/>
      <c r="J19" s="12"/>
      <c r="K19" s="11"/>
      <c r="L19" s="5"/>
      <c r="M19" s="5"/>
    </row>
    <row r="20" spans="1:13" s="4" customFormat="1" ht="17.100000000000001" customHeight="1">
      <c r="A20" s="10" t="s">
        <v>2</v>
      </c>
      <c r="B20" s="9">
        <f>SUM(B18:B19)</f>
        <v>14440</v>
      </c>
      <c r="C20" s="8"/>
      <c r="D20" s="8">
        <f>SUM(D18:D19)</f>
        <v>129960</v>
      </c>
      <c r="E20" s="229" t="s">
        <v>2</v>
      </c>
      <c r="F20" s="228"/>
      <c r="G20" s="9"/>
      <c r="H20" s="8">
        <f>SUM(H18:H19)</f>
        <v>129960</v>
      </c>
      <c r="I20" s="8">
        <v>0</v>
      </c>
      <c r="J20" s="8">
        <v>0</v>
      </c>
      <c r="K20" s="7"/>
      <c r="L20" s="5"/>
      <c r="M20" s="5"/>
    </row>
    <row r="21" spans="1:13" s="4" customFormat="1" ht="17.100000000000001" customHeight="1">
      <c r="A21" s="227" t="s">
        <v>1</v>
      </c>
      <c r="B21" s="228"/>
      <c r="C21" s="8"/>
      <c r="D21" s="8">
        <f>D17+D20</f>
        <v>1137600</v>
      </c>
      <c r="E21" s="229" t="s">
        <v>0</v>
      </c>
      <c r="F21" s="230"/>
      <c r="G21" s="228"/>
      <c r="H21" s="8">
        <f>H17+H20</f>
        <v>1038080</v>
      </c>
      <c r="I21" s="8">
        <f>I17</f>
        <v>99520</v>
      </c>
      <c r="J21" s="8">
        <f>J17</f>
        <v>99520</v>
      </c>
      <c r="K21" s="7"/>
      <c r="L21" s="5"/>
      <c r="M21" s="5"/>
    </row>
    <row r="22" spans="1:13" s="4" customFormat="1" ht="17.100000000000001" customHeight="1">
      <c r="A22" s="4" t="s">
        <v>18</v>
      </c>
      <c r="D22" s="6"/>
      <c r="I22" s="6"/>
      <c r="J22" s="6"/>
      <c r="L22" s="5"/>
      <c r="M22" s="5"/>
    </row>
    <row r="23" spans="1:13" ht="18.75" customHeight="1">
      <c r="A23" s="4" t="s">
        <v>19</v>
      </c>
      <c r="G23" s="4"/>
    </row>
    <row r="24" spans="1:13" ht="18.75" customHeight="1">
      <c r="E24" s="4"/>
    </row>
  </sheetData>
  <mergeCells count="15">
    <mergeCell ref="A21:B21"/>
    <mergeCell ref="E21:G21"/>
    <mergeCell ref="A1:K1"/>
    <mergeCell ref="A11:A12"/>
    <mergeCell ref="B11:D11"/>
    <mergeCell ref="E11:H11"/>
    <mergeCell ref="I11:I12"/>
    <mergeCell ref="J11:J12"/>
    <mergeCell ref="K11:K12"/>
    <mergeCell ref="E12:F12"/>
    <mergeCell ref="E13:F13"/>
    <mergeCell ref="E17:F17"/>
    <mergeCell ref="E18:F18"/>
    <mergeCell ref="E19:F19"/>
    <mergeCell ref="E20:F20"/>
  </mergeCells>
  <phoneticPr fontId="3" type="noConversion"/>
  <printOptions horizontalCentered="1"/>
  <pageMargins left="0.62992125984251968" right="3.937007874015748E-2" top="0.98425196850393704" bottom="0.59055118110236227" header="0.39370078740157483" footer="0"/>
  <pageSetup paperSize="9" scale="9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showGridLines="0" zoomScaleNormal="100" workbookViewId="0">
      <selection sqref="A1:K1"/>
    </sheetView>
  </sheetViews>
  <sheetFormatPr defaultRowHeight="22.5" customHeight="1"/>
  <cols>
    <col min="1" max="1" width="16.7109375" style="1" customWidth="1"/>
    <col min="2" max="2" width="11.140625" style="1" customWidth="1"/>
    <col min="3" max="3" width="7.7109375" style="1" customWidth="1"/>
    <col min="4" max="4" width="14.28515625" style="1" customWidth="1"/>
    <col min="5" max="5" width="11.5703125" style="1" customWidth="1"/>
    <col min="6" max="6" width="5.5703125" style="1" customWidth="1"/>
    <col min="7" max="7" width="19.28515625" style="1" bestFit="1" customWidth="1"/>
    <col min="8" max="8" width="14.28515625" style="1" customWidth="1"/>
    <col min="9" max="9" width="10.28515625" style="3" customWidth="1"/>
    <col min="10" max="10" width="10.42578125" style="3" customWidth="1"/>
    <col min="11" max="11" width="25.140625" style="1" customWidth="1"/>
    <col min="12" max="12" width="15.7109375" style="2" customWidth="1"/>
    <col min="13" max="13" width="9.42578125" style="2" customWidth="1"/>
    <col min="14" max="16384" width="9.140625" style="1"/>
  </cols>
  <sheetData>
    <row r="1" spans="1:13" ht="39" customHeight="1">
      <c r="A1" s="231" t="s">
        <v>90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</row>
    <row r="2" spans="1:13" s="35" customFormat="1" ht="17.100000000000001" customHeight="1">
      <c r="A2" s="35" t="s">
        <v>30</v>
      </c>
      <c r="I2" s="37"/>
      <c r="J2" s="37"/>
      <c r="L2" s="36"/>
      <c r="M2" s="36"/>
    </row>
    <row r="3" spans="1:13" s="29" customFormat="1" ht="17.100000000000001" customHeight="1">
      <c r="A3" s="32" t="s">
        <v>88</v>
      </c>
      <c r="G3" s="34"/>
      <c r="H3" s="34"/>
      <c r="I3" s="33"/>
      <c r="J3" s="33"/>
      <c r="L3" s="30"/>
      <c r="M3" s="30"/>
    </row>
    <row r="4" spans="1:13" s="29" customFormat="1" ht="17.100000000000001" customHeight="1">
      <c r="A4" s="32" t="s">
        <v>89</v>
      </c>
      <c r="I4" s="31"/>
      <c r="J4" s="31"/>
      <c r="L4" s="30"/>
      <c r="M4" s="30"/>
    </row>
    <row r="5" spans="1:13" s="29" customFormat="1" ht="17.100000000000001" customHeight="1">
      <c r="A5" s="32" t="s">
        <v>45</v>
      </c>
      <c r="I5" s="31"/>
      <c r="J5" s="31"/>
      <c r="L5" s="30"/>
      <c r="M5" s="30"/>
    </row>
    <row r="6" spans="1:13" s="29" customFormat="1" ht="17.100000000000001" customHeight="1">
      <c r="A6" s="32" t="s">
        <v>20</v>
      </c>
      <c r="I6" s="31"/>
      <c r="J6" s="31"/>
      <c r="L6" s="30"/>
      <c r="M6" s="30"/>
    </row>
    <row r="7" spans="1:13" s="29" customFormat="1" ht="17.100000000000001" customHeight="1">
      <c r="A7" s="32" t="s">
        <v>27</v>
      </c>
      <c r="I7" s="31"/>
      <c r="J7" s="31"/>
      <c r="L7" s="30"/>
      <c r="M7" s="30"/>
    </row>
    <row r="8" spans="1:13" s="29" customFormat="1" ht="17.100000000000001" customHeight="1">
      <c r="A8" s="32" t="s">
        <v>25</v>
      </c>
      <c r="I8" s="31"/>
      <c r="J8" s="31"/>
      <c r="L8" s="30"/>
      <c r="M8" s="30"/>
    </row>
    <row r="9" spans="1:13" s="29" customFormat="1" ht="17.100000000000001" customHeight="1">
      <c r="A9" s="32" t="s">
        <v>22</v>
      </c>
      <c r="I9" s="31"/>
      <c r="J9" s="31"/>
      <c r="L9" s="30"/>
      <c r="M9" s="30"/>
    </row>
    <row r="10" spans="1:13" s="29" customFormat="1" ht="17.100000000000001" customHeight="1">
      <c r="A10" s="32" t="s">
        <v>26</v>
      </c>
      <c r="I10" s="31"/>
      <c r="J10" s="31"/>
      <c r="K10" s="30" t="s">
        <v>16</v>
      </c>
      <c r="L10" s="30"/>
      <c r="M10" s="30"/>
    </row>
    <row r="11" spans="1:13" s="26" customFormat="1" ht="17.100000000000001" customHeight="1">
      <c r="A11" s="232" t="s">
        <v>15</v>
      </c>
      <c r="B11" s="234" t="s">
        <v>14</v>
      </c>
      <c r="C11" s="234"/>
      <c r="D11" s="234"/>
      <c r="E11" s="235" t="s">
        <v>13</v>
      </c>
      <c r="F11" s="235"/>
      <c r="G11" s="235"/>
      <c r="H11" s="235"/>
      <c r="I11" s="236" t="s">
        <v>12</v>
      </c>
      <c r="J11" s="236" t="s">
        <v>11</v>
      </c>
      <c r="K11" s="238" t="s">
        <v>10</v>
      </c>
      <c r="L11" s="5"/>
      <c r="M11" s="5"/>
    </row>
    <row r="12" spans="1:13" s="26" customFormat="1" ht="17.100000000000001" customHeight="1">
      <c r="A12" s="233"/>
      <c r="B12" s="28" t="s">
        <v>9</v>
      </c>
      <c r="C12" s="27" t="s">
        <v>8</v>
      </c>
      <c r="D12" s="38" t="s">
        <v>24</v>
      </c>
      <c r="E12" s="240" t="s">
        <v>7</v>
      </c>
      <c r="F12" s="241"/>
      <c r="G12" s="27" t="s">
        <v>6</v>
      </c>
      <c r="H12" s="27" t="s">
        <v>5</v>
      </c>
      <c r="I12" s="237"/>
      <c r="J12" s="237"/>
      <c r="K12" s="239"/>
      <c r="L12" s="5"/>
      <c r="M12" s="5"/>
    </row>
    <row r="13" spans="1:13" s="15" customFormat="1" ht="17.100000000000001" customHeight="1">
      <c r="A13" s="39" t="s">
        <v>23</v>
      </c>
      <c r="B13" s="18">
        <v>7500</v>
      </c>
      <c r="C13" s="18">
        <v>83</v>
      </c>
      <c r="D13" s="18">
        <f>B13*C13</f>
        <v>622500</v>
      </c>
      <c r="E13" s="242" t="s">
        <v>23</v>
      </c>
      <c r="F13" s="243"/>
      <c r="G13" s="19" t="s">
        <v>91</v>
      </c>
      <c r="H13" s="25">
        <f>7500*83</f>
        <v>622500</v>
      </c>
      <c r="I13" s="18">
        <f>D13-H13</f>
        <v>0</v>
      </c>
      <c r="J13" s="18">
        <f>I13</f>
        <v>0</v>
      </c>
      <c r="K13" s="24" t="s">
        <v>94</v>
      </c>
      <c r="L13" s="16"/>
      <c r="M13" s="16"/>
    </row>
    <row r="14" spans="1:13" s="15" customFormat="1" ht="17.100000000000001" customHeight="1">
      <c r="A14" s="45" t="s">
        <v>46</v>
      </c>
      <c r="B14" s="40">
        <v>7200</v>
      </c>
      <c r="C14" s="40">
        <v>83</v>
      </c>
      <c r="D14" s="40">
        <f>B14*C14</f>
        <v>597600</v>
      </c>
      <c r="E14" s="23" t="s">
        <v>46</v>
      </c>
      <c r="F14" s="22"/>
      <c r="G14" s="42" t="s">
        <v>92</v>
      </c>
      <c r="H14" s="40">
        <f>7200*83</f>
        <v>597600</v>
      </c>
      <c r="I14" s="12">
        <f t="shared" ref="I14" si="0">D14-H14</f>
        <v>0</v>
      </c>
      <c r="J14" s="12">
        <f t="shared" ref="J14" si="1">I14</f>
        <v>0</v>
      </c>
      <c r="K14" s="44"/>
      <c r="L14" s="16"/>
      <c r="M14" s="16"/>
    </row>
    <row r="15" spans="1:13" s="15" customFormat="1" ht="17.100000000000001" customHeight="1">
      <c r="A15" s="41" t="s">
        <v>66</v>
      </c>
      <c r="B15" s="40">
        <v>5000</v>
      </c>
      <c r="C15" s="40">
        <v>83</v>
      </c>
      <c r="D15" s="40">
        <f>B15*C15</f>
        <v>415000</v>
      </c>
      <c r="E15" s="23" t="s">
        <v>66</v>
      </c>
      <c r="F15" s="22"/>
      <c r="G15" s="42" t="s">
        <v>47</v>
      </c>
      <c r="H15" s="43">
        <f>5000*83</f>
        <v>415000</v>
      </c>
      <c r="I15" s="12">
        <f>D15-H15</f>
        <v>0</v>
      </c>
      <c r="J15" s="12">
        <f>I15</f>
        <v>0</v>
      </c>
      <c r="K15" s="44"/>
      <c r="L15" s="16"/>
      <c r="M15" s="16"/>
    </row>
    <row r="16" spans="1:13" s="15" customFormat="1" ht="17.100000000000001" customHeight="1">
      <c r="A16" s="10" t="s">
        <v>2</v>
      </c>
      <c r="B16" s="21">
        <f>SUM(B13:B15)</f>
        <v>19700</v>
      </c>
      <c r="C16" s="21"/>
      <c r="D16" s="21">
        <f>SUM(D13:D15)</f>
        <v>1635100</v>
      </c>
      <c r="E16" s="229" t="s">
        <v>2</v>
      </c>
      <c r="F16" s="228"/>
      <c r="G16" s="21"/>
      <c r="H16" s="8">
        <f>SUM(H13:H15)</f>
        <v>1635100</v>
      </c>
      <c r="I16" s="8">
        <f>SUM(I13:I15)</f>
        <v>0</v>
      </c>
      <c r="J16" s="8">
        <f>SUM(J13:J15)</f>
        <v>0</v>
      </c>
      <c r="K16" s="7"/>
      <c r="L16" s="16"/>
      <c r="M16" s="16"/>
    </row>
    <row r="17" spans="1:13" s="15" customFormat="1" ht="17.100000000000001" customHeight="1">
      <c r="A17" s="20" t="s">
        <v>4</v>
      </c>
      <c r="B17" s="18">
        <v>24160</v>
      </c>
      <c r="C17" s="18">
        <v>9</v>
      </c>
      <c r="D17" s="18">
        <f>B17*C17</f>
        <v>217440</v>
      </c>
      <c r="E17" s="244" t="s">
        <v>3</v>
      </c>
      <c r="F17" s="244"/>
      <c r="G17" s="19" t="s">
        <v>93</v>
      </c>
      <c r="H17" s="18">
        <f>7500*9</f>
        <v>67500</v>
      </c>
      <c r="I17" s="18"/>
      <c r="J17" s="18"/>
      <c r="K17" s="17"/>
      <c r="L17" s="16"/>
      <c r="M17" s="16"/>
    </row>
    <row r="18" spans="1:13" s="15" customFormat="1" ht="17.100000000000001" customHeight="1">
      <c r="A18" s="14"/>
      <c r="B18" s="12"/>
      <c r="C18" s="12"/>
      <c r="D18" s="12"/>
      <c r="E18" s="246" t="s">
        <v>28</v>
      </c>
      <c r="F18" s="247"/>
      <c r="G18" s="13" t="s">
        <v>36</v>
      </c>
      <c r="H18" s="12">
        <f>6660*9</f>
        <v>59940</v>
      </c>
      <c r="I18" s="12"/>
      <c r="J18" s="12"/>
      <c r="K18" s="11"/>
      <c r="L18" s="16"/>
      <c r="M18" s="16"/>
    </row>
    <row r="19" spans="1:13" s="6" customFormat="1" ht="17.100000000000001" customHeight="1">
      <c r="A19" s="14"/>
      <c r="B19" s="12"/>
      <c r="C19" s="12"/>
      <c r="D19" s="12"/>
      <c r="E19" s="245" t="s">
        <v>17</v>
      </c>
      <c r="F19" s="245"/>
      <c r="G19" s="13" t="s">
        <v>21</v>
      </c>
      <c r="H19" s="12">
        <f>10000*9</f>
        <v>90000</v>
      </c>
      <c r="I19" s="12"/>
      <c r="J19" s="12"/>
      <c r="K19" s="11"/>
      <c r="L19" s="5"/>
      <c r="M19" s="5"/>
    </row>
    <row r="20" spans="1:13" s="4" customFormat="1" ht="17.100000000000001" customHeight="1">
      <c r="A20" s="10" t="s">
        <v>2</v>
      </c>
      <c r="B20" s="9">
        <f>SUM(B17:B19)</f>
        <v>24160</v>
      </c>
      <c r="C20" s="8"/>
      <c r="D20" s="8">
        <f>SUM(D17:D19)</f>
        <v>217440</v>
      </c>
      <c r="E20" s="229" t="s">
        <v>2</v>
      </c>
      <c r="F20" s="228"/>
      <c r="G20" s="9"/>
      <c r="H20" s="8">
        <f>SUM(H17:H19)</f>
        <v>217440</v>
      </c>
      <c r="I20" s="8">
        <v>0</v>
      </c>
      <c r="J20" s="8">
        <v>0</v>
      </c>
      <c r="K20" s="7"/>
      <c r="L20" s="5"/>
      <c r="M20" s="5"/>
    </row>
    <row r="21" spans="1:13" s="4" customFormat="1" ht="17.100000000000001" customHeight="1">
      <c r="A21" s="227" t="s">
        <v>1</v>
      </c>
      <c r="B21" s="228"/>
      <c r="C21" s="8"/>
      <c r="D21" s="8">
        <f>D16+D20</f>
        <v>1852540</v>
      </c>
      <c r="E21" s="229" t="s">
        <v>0</v>
      </c>
      <c r="F21" s="230"/>
      <c r="G21" s="228"/>
      <c r="H21" s="8">
        <f>H16+H20</f>
        <v>1852540</v>
      </c>
      <c r="I21" s="8">
        <f>I16</f>
        <v>0</v>
      </c>
      <c r="J21" s="8">
        <f>J16</f>
        <v>0</v>
      </c>
      <c r="K21" s="7"/>
      <c r="L21" s="5"/>
      <c r="M21" s="5"/>
    </row>
    <row r="22" spans="1:13" s="4" customFormat="1" ht="17.100000000000001" customHeight="1">
      <c r="A22" s="4" t="s">
        <v>18</v>
      </c>
      <c r="D22" s="6"/>
      <c r="I22" s="6"/>
      <c r="J22" s="6"/>
      <c r="L22" s="5"/>
      <c r="M22" s="5"/>
    </row>
    <row r="23" spans="1:13" ht="18.75" customHeight="1">
      <c r="A23" s="4" t="s">
        <v>19</v>
      </c>
      <c r="G23" s="4"/>
    </row>
    <row r="24" spans="1:13" ht="18.75" customHeight="1">
      <c r="E24" s="4"/>
    </row>
  </sheetData>
  <mergeCells count="16">
    <mergeCell ref="A21:B21"/>
    <mergeCell ref="E21:G21"/>
    <mergeCell ref="E18:F18"/>
    <mergeCell ref="A1:K1"/>
    <mergeCell ref="A11:A12"/>
    <mergeCell ref="B11:D11"/>
    <mergeCell ref="E11:H11"/>
    <mergeCell ref="I11:I12"/>
    <mergeCell ref="J11:J12"/>
    <mergeCell ref="K11:K12"/>
    <mergeCell ref="E12:F12"/>
    <mergeCell ref="E13:F13"/>
    <mergeCell ref="E16:F16"/>
    <mergeCell ref="E17:F17"/>
    <mergeCell ref="E19:F19"/>
    <mergeCell ref="E20:F20"/>
  </mergeCells>
  <phoneticPr fontId="3" type="noConversion"/>
  <printOptions horizontalCentered="1"/>
  <pageMargins left="0.43307086614173229" right="3.937007874015748E-2" top="0.98425196850393704" bottom="0.59055118110236227" header="0.39370078740157483" footer="0"/>
  <pageSetup paperSize="9" scale="9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"/>
  <sheetViews>
    <sheetView showGridLines="0" zoomScaleNormal="100" workbookViewId="0">
      <selection activeCell="G20" sqref="G20"/>
    </sheetView>
  </sheetViews>
  <sheetFormatPr defaultRowHeight="22.5" customHeight="1"/>
  <cols>
    <col min="1" max="1" width="16.7109375" style="1" customWidth="1"/>
    <col min="2" max="2" width="11.140625" style="1" customWidth="1"/>
    <col min="3" max="3" width="7.7109375" style="1" customWidth="1"/>
    <col min="4" max="4" width="14.28515625" style="1" customWidth="1"/>
    <col min="5" max="5" width="11.5703125" style="1" customWidth="1"/>
    <col min="6" max="6" width="5.5703125" style="1" customWidth="1"/>
    <col min="7" max="7" width="19.28515625" style="1" bestFit="1" customWidth="1"/>
    <col min="8" max="8" width="14.28515625" style="1" customWidth="1"/>
    <col min="9" max="9" width="10.28515625" style="3" customWidth="1"/>
    <col min="10" max="10" width="10.42578125" style="3" customWidth="1"/>
    <col min="11" max="11" width="25.140625" style="1" customWidth="1"/>
    <col min="12" max="12" width="15.7109375" style="2" customWidth="1"/>
    <col min="13" max="13" width="9.42578125" style="2" customWidth="1"/>
    <col min="14" max="16384" width="9.140625" style="1"/>
  </cols>
  <sheetData>
    <row r="1" spans="1:13" ht="39" customHeight="1">
      <c r="A1" s="231" t="s">
        <v>90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</row>
    <row r="2" spans="1:13" s="35" customFormat="1" ht="17.100000000000001" customHeight="1">
      <c r="A2" s="35" t="s">
        <v>30</v>
      </c>
      <c r="I2" s="37"/>
      <c r="J2" s="37"/>
      <c r="L2" s="36"/>
      <c r="M2" s="36"/>
    </row>
    <row r="3" spans="1:13" s="29" customFormat="1" ht="17.100000000000001" customHeight="1">
      <c r="A3" s="32" t="s">
        <v>95</v>
      </c>
      <c r="G3" s="34"/>
      <c r="H3" s="34"/>
      <c r="I3" s="33"/>
      <c r="J3" s="33"/>
      <c r="L3" s="30"/>
      <c r="M3" s="30"/>
    </row>
    <row r="4" spans="1:13" s="29" customFormat="1" ht="17.100000000000001" customHeight="1">
      <c r="A4" s="32" t="s">
        <v>96</v>
      </c>
      <c r="I4" s="31"/>
      <c r="J4" s="31"/>
      <c r="L4" s="30"/>
      <c r="M4" s="30"/>
    </row>
    <row r="5" spans="1:13" s="29" customFormat="1" ht="17.100000000000001" customHeight="1">
      <c r="A5" s="32" t="s">
        <v>97</v>
      </c>
      <c r="I5" s="31"/>
      <c r="J5" s="31"/>
      <c r="L5" s="30"/>
      <c r="M5" s="30"/>
    </row>
    <row r="6" spans="1:13" s="29" customFormat="1" ht="17.100000000000001" customHeight="1">
      <c r="A6" s="32" t="s">
        <v>20</v>
      </c>
      <c r="I6" s="31"/>
      <c r="J6" s="31"/>
      <c r="L6" s="30"/>
      <c r="M6" s="30"/>
    </row>
    <row r="7" spans="1:13" s="29" customFormat="1" ht="17.100000000000001" customHeight="1">
      <c r="A7" s="32" t="s">
        <v>62</v>
      </c>
      <c r="I7" s="31"/>
      <c r="J7" s="31"/>
      <c r="L7" s="30"/>
      <c r="M7" s="30"/>
    </row>
    <row r="8" spans="1:13" s="29" customFormat="1" ht="17.100000000000001" customHeight="1">
      <c r="A8" s="32" t="s">
        <v>25</v>
      </c>
      <c r="I8" s="31"/>
      <c r="J8" s="31"/>
      <c r="L8" s="30"/>
      <c r="M8" s="30"/>
    </row>
    <row r="9" spans="1:13" s="29" customFormat="1" ht="17.100000000000001" customHeight="1">
      <c r="A9" s="32" t="s">
        <v>22</v>
      </c>
      <c r="I9" s="31"/>
      <c r="J9" s="31"/>
      <c r="L9" s="30"/>
      <c r="M9" s="30"/>
    </row>
    <row r="10" spans="1:13" s="29" customFormat="1" ht="17.100000000000001" customHeight="1">
      <c r="A10" s="32" t="s">
        <v>26</v>
      </c>
      <c r="I10" s="31"/>
      <c r="J10" s="31"/>
      <c r="K10" s="30" t="s">
        <v>16</v>
      </c>
      <c r="L10" s="30"/>
      <c r="M10" s="30"/>
    </row>
    <row r="11" spans="1:13" s="26" customFormat="1" ht="17.100000000000001" customHeight="1">
      <c r="A11" s="232" t="s">
        <v>15</v>
      </c>
      <c r="B11" s="234" t="s">
        <v>14</v>
      </c>
      <c r="C11" s="234"/>
      <c r="D11" s="234"/>
      <c r="E11" s="235" t="s">
        <v>13</v>
      </c>
      <c r="F11" s="235"/>
      <c r="G11" s="235"/>
      <c r="H11" s="235"/>
      <c r="I11" s="236" t="s">
        <v>12</v>
      </c>
      <c r="J11" s="236" t="s">
        <v>11</v>
      </c>
      <c r="K11" s="238" t="s">
        <v>10</v>
      </c>
      <c r="L11" s="5"/>
      <c r="M11" s="5"/>
    </row>
    <row r="12" spans="1:13" s="26" customFormat="1" ht="17.100000000000001" customHeight="1">
      <c r="A12" s="233"/>
      <c r="B12" s="28" t="s">
        <v>9</v>
      </c>
      <c r="C12" s="27" t="s">
        <v>8</v>
      </c>
      <c r="D12" s="38" t="s">
        <v>24</v>
      </c>
      <c r="E12" s="240" t="s">
        <v>7</v>
      </c>
      <c r="F12" s="241"/>
      <c r="G12" s="27" t="s">
        <v>6</v>
      </c>
      <c r="H12" s="27" t="s">
        <v>5</v>
      </c>
      <c r="I12" s="237"/>
      <c r="J12" s="237"/>
      <c r="K12" s="239"/>
      <c r="L12" s="5"/>
      <c r="M12" s="5"/>
    </row>
    <row r="13" spans="1:13" s="15" customFormat="1" ht="17.100000000000001" customHeight="1">
      <c r="A13" s="39" t="s">
        <v>23</v>
      </c>
      <c r="B13" s="18">
        <v>5550</v>
      </c>
      <c r="C13" s="18">
        <v>76</v>
      </c>
      <c r="D13" s="18">
        <f>B13*C13</f>
        <v>421800</v>
      </c>
      <c r="E13" s="242" t="s">
        <v>23</v>
      </c>
      <c r="F13" s="243"/>
      <c r="G13" s="19" t="s">
        <v>100</v>
      </c>
      <c r="H13" s="25">
        <f>5550*76</f>
        <v>421800</v>
      </c>
      <c r="I13" s="18">
        <f>D13-H13</f>
        <v>0</v>
      </c>
      <c r="J13" s="18">
        <f>I13</f>
        <v>0</v>
      </c>
      <c r="K13" s="24" t="s">
        <v>94</v>
      </c>
      <c r="L13" s="16"/>
      <c r="M13" s="16"/>
    </row>
    <row r="14" spans="1:13" s="15" customFormat="1" ht="17.100000000000001" customHeight="1">
      <c r="A14" s="45" t="s">
        <v>99</v>
      </c>
      <c r="B14" s="40">
        <v>6500</v>
      </c>
      <c r="C14" s="40">
        <v>16</v>
      </c>
      <c r="D14" s="12">
        <f>B14*C14</f>
        <v>104000</v>
      </c>
      <c r="E14" s="23" t="s">
        <v>99</v>
      </c>
      <c r="F14" s="22"/>
      <c r="G14" s="42" t="s">
        <v>101</v>
      </c>
      <c r="H14" s="40">
        <f>6500*16</f>
        <v>104000</v>
      </c>
      <c r="I14" s="12"/>
      <c r="J14" s="12"/>
      <c r="K14" s="44" t="s">
        <v>104</v>
      </c>
      <c r="L14" s="16"/>
      <c r="M14" s="16"/>
    </row>
    <row r="15" spans="1:13" s="15" customFormat="1" ht="17.100000000000001" customHeight="1">
      <c r="A15" s="45" t="s">
        <v>98</v>
      </c>
      <c r="B15" s="40">
        <v>7200</v>
      </c>
      <c r="C15" s="40">
        <v>60</v>
      </c>
      <c r="D15" s="40">
        <f>B15*C15</f>
        <v>432000</v>
      </c>
      <c r="E15" s="23" t="s">
        <v>98</v>
      </c>
      <c r="F15" s="22"/>
      <c r="G15" s="42" t="s">
        <v>102</v>
      </c>
      <c r="H15" s="40">
        <f>7200*60</f>
        <v>432000</v>
      </c>
      <c r="I15" s="12">
        <f t="shared" ref="I15" si="0">D15-H15</f>
        <v>0</v>
      </c>
      <c r="J15" s="12">
        <f t="shared" ref="J15" si="1">I15</f>
        <v>0</v>
      </c>
      <c r="K15" s="44" t="s">
        <v>105</v>
      </c>
      <c r="L15" s="16"/>
      <c r="M15" s="16"/>
    </row>
    <row r="16" spans="1:13" s="15" customFormat="1" ht="17.100000000000001" customHeight="1">
      <c r="A16" s="41" t="s">
        <v>66</v>
      </c>
      <c r="B16" s="40">
        <v>5000</v>
      </c>
      <c r="C16" s="40">
        <v>76</v>
      </c>
      <c r="D16" s="40">
        <f>B16*C16</f>
        <v>380000</v>
      </c>
      <c r="E16" s="23" t="s">
        <v>66</v>
      </c>
      <c r="F16" s="22"/>
      <c r="G16" s="42" t="s">
        <v>103</v>
      </c>
      <c r="H16" s="43">
        <f>5000*76</f>
        <v>380000</v>
      </c>
      <c r="I16" s="12">
        <f>D16-H16</f>
        <v>0</v>
      </c>
      <c r="J16" s="12">
        <f>I16</f>
        <v>0</v>
      </c>
      <c r="K16" s="46"/>
      <c r="L16" s="16"/>
      <c r="M16" s="16"/>
    </row>
    <row r="17" spans="1:13" s="15" customFormat="1" ht="17.100000000000001" customHeight="1">
      <c r="A17" s="10" t="s">
        <v>2</v>
      </c>
      <c r="B17" s="21">
        <f>SUM(B13:B16)</f>
        <v>24250</v>
      </c>
      <c r="C17" s="21"/>
      <c r="D17" s="21">
        <f>SUM(D13:D16)</f>
        <v>1337800</v>
      </c>
      <c r="E17" s="229" t="s">
        <v>2</v>
      </c>
      <c r="F17" s="228"/>
      <c r="G17" s="21"/>
      <c r="H17" s="8">
        <f>SUM(H13:H16)</f>
        <v>1337800</v>
      </c>
      <c r="I17" s="8">
        <f>SUM(I13:I16)</f>
        <v>0</v>
      </c>
      <c r="J17" s="8">
        <f>SUM(J13:J16)</f>
        <v>0</v>
      </c>
      <c r="K17" s="7"/>
      <c r="L17" s="16"/>
      <c r="M17" s="16"/>
    </row>
    <row r="18" spans="1:13" s="15" customFormat="1" ht="17.100000000000001" customHeight="1">
      <c r="A18" s="20" t="s">
        <v>4</v>
      </c>
      <c r="B18" s="18">
        <v>22210</v>
      </c>
      <c r="C18" s="18">
        <v>7</v>
      </c>
      <c r="D18" s="18">
        <f>B18*C18</f>
        <v>155470</v>
      </c>
      <c r="E18" s="244" t="s">
        <v>3</v>
      </c>
      <c r="F18" s="244"/>
      <c r="G18" s="19" t="s">
        <v>106</v>
      </c>
      <c r="H18" s="18">
        <f>5550*9</f>
        <v>49950</v>
      </c>
      <c r="I18" s="18"/>
      <c r="J18" s="18"/>
      <c r="K18" s="17"/>
      <c r="L18" s="16"/>
      <c r="M18" s="16"/>
    </row>
    <row r="19" spans="1:13" s="15" customFormat="1" ht="17.100000000000001" customHeight="1">
      <c r="A19" s="14"/>
      <c r="B19" s="12">
        <v>28710</v>
      </c>
      <c r="C19" s="12">
        <v>2</v>
      </c>
      <c r="D19" s="12">
        <f>B19*C19</f>
        <v>57420</v>
      </c>
      <c r="E19" s="23" t="s">
        <v>99</v>
      </c>
      <c r="F19" s="22"/>
      <c r="G19" s="13" t="s">
        <v>107</v>
      </c>
      <c r="H19" s="12">
        <f>6500*2</f>
        <v>13000</v>
      </c>
      <c r="I19" s="12"/>
      <c r="J19" s="12"/>
      <c r="K19" s="11"/>
      <c r="L19" s="16"/>
      <c r="M19" s="16"/>
    </row>
    <row r="20" spans="1:13" s="15" customFormat="1" ht="17.100000000000001" customHeight="1">
      <c r="A20" s="14"/>
      <c r="B20" s="12"/>
      <c r="C20" s="12"/>
      <c r="D20" s="12"/>
      <c r="E20" s="246" t="s">
        <v>28</v>
      </c>
      <c r="F20" s="247"/>
      <c r="G20" s="13" t="s">
        <v>36</v>
      </c>
      <c r="H20" s="12">
        <f>6660*9</f>
        <v>59940</v>
      </c>
      <c r="I20" s="12"/>
      <c r="J20" s="12"/>
      <c r="K20" s="11"/>
      <c r="L20" s="16"/>
      <c r="M20" s="16"/>
    </row>
    <row r="21" spans="1:13" s="6" customFormat="1" ht="17.100000000000001" customHeight="1">
      <c r="A21" s="14"/>
      <c r="B21" s="12"/>
      <c r="C21" s="12"/>
      <c r="D21" s="12"/>
      <c r="E21" s="245" t="s">
        <v>17</v>
      </c>
      <c r="F21" s="245"/>
      <c r="G21" s="13" t="s">
        <v>21</v>
      </c>
      <c r="H21" s="12">
        <f>10000*9</f>
        <v>90000</v>
      </c>
      <c r="I21" s="12"/>
      <c r="J21" s="12"/>
      <c r="K21" s="11"/>
      <c r="L21" s="5"/>
      <c r="M21" s="5"/>
    </row>
    <row r="22" spans="1:13" s="4" customFormat="1" ht="17.100000000000001" customHeight="1">
      <c r="A22" s="10" t="s">
        <v>2</v>
      </c>
      <c r="B22" s="9">
        <f>SUM(B18:B21)</f>
        <v>50920</v>
      </c>
      <c r="C22" s="8"/>
      <c r="D22" s="8">
        <f>SUM(D18:D21)</f>
        <v>212890</v>
      </c>
      <c r="E22" s="229" t="s">
        <v>2</v>
      </c>
      <c r="F22" s="228"/>
      <c r="G22" s="9"/>
      <c r="H22" s="8">
        <f>SUM(H18:H21)</f>
        <v>212890</v>
      </c>
      <c r="I22" s="8">
        <v>0</v>
      </c>
      <c r="J22" s="8">
        <v>0</v>
      </c>
      <c r="K22" s="7"/>
      <c r="L22" s="5"/>
      <c r="M22" s="5"/>
    </row>
    <row r="23" spans="1:13" s="4" customFormat="1" ht="17.100000000000001" customHeight="1">
      <c r="A23" s="227" t="s">
        <v>1</v>
      </c>
      <c r="B23" s="228"/>
      <c r="C23" s="8"/>
      <c r="D23" s="8">
        <f>D17+D22</f>
        <v>1550690</v>
      </c>
      <c r="E23" s="229" t="s">
        <v>0</v>
      </c>
      <c r="F23" s="230"/>
      <c r="G23" s="228"/>
      <c r="H23" s="8">
        <f>H17+H22</f>
        <v>1550690</v>
      </c>
      <c r="I23" s="8">
        <f>I17</f>
        <v>0</v>
      </c>
      <c r="J23" s="8">
        <f>J17</f>
        <v>0</v>
      </c>
      <c r="K23" s="7"/>
      <c r="L23" s="5"/>
      <c r="M23" s="5"/>
    </row>
    <row r="24" spans="1:13" s="4" customFormat="1" ht="17.100000000000001" customHeight="1">
      <c r="A24" s="4" t="s">
        <v>18</v>
      </c>
      <c r="D24" s="6"/>
      <c r="I24" s="6"/>
      <c r="J24" s="6"/>
      <c r="L24" s="5"/>
      <c r="M24" s="5"/>
    </row>
    <row r="25" spans="1:13" ht="18.75" customHeight="1">
      <c r="A25" s="4" t="s">
        <v>19</v>
      </c>
      <c r="G25" s="4"/>
    </row>
    <row r="26" spans="1:13" ht="18.75" customHeight="1">
      <c r="E26" s="4"/>
    </row>
  </sheetData>
  <mergeCells count="16">
    <mergeCell ref="A1:K1"/>
    <mergeCell ref="A11:A12"/>
    <mergeCell ref="B11:D11"/>
    <mergeCell ref="E11:H11"/>
    <mergeCell ref="I11:I12"/>
    <mergeCell ref="J11:J12"/>
    <mergeCell ref="K11:K12"/>
    <mergeCell ref="E12:F12"/>
    <mergeCell ref="A23:B23"/>
    <mergeCell ref="E23:G23"/>
    <mergeCell ref="E13:F13"/>
    <mergeCell ref="E17:F17"/>
    <mergeCell ref="E18:F18"/>
    <mergeCell ref="E20:F20"/>
    <mergeCell ref="E21:F21"/>
    <mergeCell ref="E22:F22"/>
  </mergeCells>
  <phoneticPr fontId="3" type="noConversion"/>
  <printOptions horizontalCentered="1"/>
  <pageMargins left="0.43307086614173229" right="3.937007874015748E-2" top="0.98425196850393704" bottom="0.59055118110236227" header="0.39370078740157483" footer="0"/>
  <pageSetup paperSize="9" scale="90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zoomScaleNormal="100" workbookViewId="0">
      <selection activeCell="C18" sqref="C18"/>
    </sheetView>
  </sheetViews>
  <sheetFormatPr defaultRowHeight="22.5" customHeight="1"/>
  <cols>
    <col min="1" max="1" width="18.7109375" style="1" customWidth="1"/>
    <col min="2" max="2" width="11.140625" style="1" customWidth="1"/>
    <col min="3" max="3" width="7.7109375" style="1" customWidth="1"/>
    <col min="4" max="4" width="14.28515625" style="1" customWidth="1"/>
    <col min="5" max="5" width="11.5703125" style="1" customWidth="1"/>
    <col min="6" max="6" width="5.5703125" style="1" customWidth="1"/>
    <col min="7" max="7" width="19.28515625" style="1" bestFit="1" customWidth="1"/>
    <col min="8" max="8" width="14.28515625" style="1" customWidth="1"/>
    <col min="9" max="9" width="10.28515625" style="3" customWidth="1"/>
    <col min="10" max="10" width="10.42578125" style="3" customWidth="1"/>
    <col min="11" max="11" width="26.85546875" style="1" customWidth="1"/>
    <col min="12" max="12" width="15.7109375" style="2" customWidth="1"/>
    <col min="13" max="13" width="9.42578125" style="2" customWidth="1"/>
    <col min="14" max="16384" width="9.140625" style="1"/>
  </cols>
  <sheetData>
    <row r="1" spans="1:13" ht="39" customHeight="1">
      <c r="A1" s="231" t="s">
        <v>163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</row>
    <row r="2" spans="1:13" s="35" customFormat="1" ht="17.100000000000001" customHeight="1">
      <c r="I2" s="37"/>
      <c r="J2" s="37"/>
      <c r="L2" s="36"/>
      <c r="M2" s="36"/>
    </row>
    <row r="3" spans="1:13" s="29" customFormat="1" ht="17.100000000000001" customHeight="1">
      <c r="A3" s="32" t="s">
        <v>162</v>
      </c>
      <c r="G3" s="34"/>
      <c r="H3" s="34"/>
      <c r="I3" s="33"/>
      <c r="J3" s="33"/>
      <c r="L3" s="30"/>
      <c r="M3" s="30"/>
    </row>
    <row r="4" spans="1:13" s="29" customFormat="1" ht="17.100000000000001" customHeight="1">
      <c r="A4" s="32" t="s">
        <v>161</v>
      </c>
      <c r="I4" s="31"/>
      <c r="J4" s="31"/>
      <c r="L4" s="30"/>
      <c r="M4" s="30"/>
    </row>
    <row r="5" spans="1:13" s="29" customFormat="1" ht="17.100000000000001" customHeight="1">
      <c r="A5" s="32" t="s">
        <v>160</v>
      </c>
      <c r="I5" s="31"/>
      <c r="J5" s="31"/>
      <c r="L5" s="30"/>
      <c r="M5" s="30"/>
    </row>
    <row r="6" spans="1:13" s="29" customFormat="1" ht="17.100000000000001" customHeight="1">
      <c r="A6" s="32" t="s">
        <v>159</v>
      </c>
      <c r="I6" s="31"/>
      <c r="J6" s="31"/>
      <c r="L6" s="30"/>
      <c r="M6" s="30"/>
    </row>
    <row r="7" spans="1:13" s="29" customFormat="1" ht="17.100000000000001" customHeight="1">
      <c r="A7" s="32" t="s">
        <v>158</v>
      </c>
      <c r="I7" s="31"/>
      <c r="J7" s="31"/>
      <c r="L7" s="30"/>
      <c r="M7" s="30"/>
    </row>
    <row r="8" spans="1:13" s="29" customFormat="1" ht="17.100000000000001" customHeight="1">
      <c r="A8" s="32" t="s">
        <v>157</v>
      </c>
      <c r="I8" s="31"/>
      <c r="J8" s="31"/>
      <c r="L8" s="30"/>
      <c r="M8" s="30"/>
    </row>
    <row r="9" spans="1:13" s="29" customFormat="1" ht="17.100000000000001" customHeight="1">
      <c r="A9" s="32" t="s">
        <v>156</v>
      </c>
      <c r="H9" s="87"/>
      <c r="I9" s="31"/>
      <c r="J9" s="31"/>
      <c r="L9" s="30"/>
      <c r="M9" s="30"/>
    </row>
    <row r="10" spans="1:13" s="29" customFormat="1" ht="17.100000000000001" customHeight="1">
      <c r="A10" s="32" t="s">
        <v>155</v>
      </c>
      <c r="I10" s="31"/>
      <c r="J10" s="31"/>
      <c r="K10" s="30" t="s">
        <v>154</v>
      </c>
      <c r="L10" s="30"/>
      <c r="M10" s="30"/>
    </row>
    <row r="11" spans="1:13" s="26" customFormat="1" ht="17.100000000000001" customHeight="1">
      <c r="A11" s="232" t="s">
        <v>153</v>
      </c>
      <c r="B11" s="234" t="s">
        <v>152</v>
      </c>
      <c r="C11" s="234"/>
      <c r="D11" s="234"/>
      <c r="E11" s="235" t="s">
        <v>151</v>
      </c>
      <c r="F11" s="235"/>
      <c r="G11" s="235"/>
      <c r="H11" s="235"/>
      <c r="I11" s="236" t="s">
        <v>150</v>
      </c>
      <c r="J11" s="236" t="s">
        <v>149</v>
      </c>
      <c r="K11" s="238" t="s">
        <v>148</v>
      </c>
      <c r="L11" s="5"/>
      <c r="M11" s="5"/>
    </row>
    <row r="12" spans="1:13" s="26" customFormat="1" ht="17.100000000000001" customHeight="1">
      <c r="A12" s="233"/>
      <c r="B12" s="28" t="s">
        <v>147</v>
      </c>
      <c r="C12" s="27" t="s">
        <v>146</v>
      </c>
      <c r="D12" s="38" t="s">
        <v>145</v>
      </c>
      <c r="E12" s="240" t="s">
        <v>144</v>
      </c>
      <c r="F12" s="241"/>
      <c r="G12" s="27" t="s">
        <v>143</v>
      </c>
      <c r="H12" s="27" t="s">
        <v>142</v>
      </c>
      <c r="I12" s="248"/>
      <c r="J12" s="237"/>
      <c r="K12" s="239"/>
      <c r="L12" s="5"/>
      <c r="M12" s="5"/>
    </row>
    <row r="13" spans="1:13" s="15" customFormat="1" ht="17.100000000000001" customHeight="1">
      <c r="A13" s="39" t="s">
        <v>141</v>
      </c>
      <c r="B13" s="18">
        <v>8600</v>
      </c>
      <c r="C13" s="18">
        <v>74</v>
      </c>
      <c r="D13" s="12">
        <f>B13*C13</f>
        <v>636400</v>
      </c>
      <c r="E13" s="242" t="s">
        <v>141</v>
      </c>
      <c r="F13" s="243"/>
      <c r="G13" s="19" t="s">
        <v>140</v>
      </c>
      <c r="H13" s="25">
        <f>8600*70</f>
        <v>602000</v>
      </c>
      <c r="I13" s="18">
        <f>D13-H13</f>
        <v>34400</v>
      </c>
      <c r="J13" s="18">
        <f>I13</f>
        <v>34400</v>
      </c>
      <c r="K13" s="24" t="s">
        <v>139</v>
      </c>
      <c r="L13" s="16"/>
      <c r="M13" s="16"/>
    </row>
    <row r="14" spans="1:13" s="15" customFormat="1" ht="17.100000000000001" customHeight="1">
      <c r="A14" s="45" t="s">
        <v>138</v>
      </c>
      <c r="B14" s="12">
        <v>8600</v>
      </c>
      <c r="C14" s="12">
        <v>86</v>
      </c>
      <c r="D14" s="12">
        <f>B14*C14</f>
        <v>739600</v>
      </c>
      <c r="E14" s="67" t="s">
        <v>138</v>
      </c>
      <c r="F14" s="68"/>
      <c r="G14" s="13" t="s">
        <v>137</v>
      </c>
      <c r="H14" s="40">
        <f>8600*82</f>
        <v>705200</v>
      </c>
      <c r="I14" s="12">
        <f>D14-H14</f>
        <v>34400</v>
      </c>
      <c r="J14" s="12">
        <f>I14</f>
        <v>34400</v>
      </c>
      <c r="K14" s="44" t="s">
        <v>136</v>
      </c>
      <c r="L14" s="16"/>
      <c r="M14" s="16"/>
    </row>
    <row r="15" spans="1:13" s="15" customFormat="1" ht="17.100000000000001" customHeight="1">
      <c r="A15" s="45" t="s">
        <v>135</v>
      </c>
      <c r="B15" s="12">
        <v>25000</v>
      </c>
      <c r="C15" s="12">
        <v>1</v>
      </c>
      <c r="D15" s="86">
        <f>B15*C15</f>
        <v>25000</v>
      </c>
      <c r="E15" s="66" t="s">
        <v>135</v>
      </c>
      <c r="F15" s="68"/>
      <c r="G15" s="13" t="s">
        <v>134</v>
      </c>
      <c r="H15" s="40">
        <v>25000</v>
      </c>
      <c r="I15" s="12">
        <f>D15-H15</f>
        <v>0</v>
      </c>
      <c r="J15" s="12">
        <f>I15</f>
        <v>0</v>
      </c>
      <c r="K15" s="44" t="s">
        <v>133</v>
      </c>
      <c r="L15" s="16"/>
      <c r="M15" s="16"/>
    </row>
    <row r="16" spans="1:13" s="15" customFormat="1" ht="17.100000000000001" customHeight="1">
      <c r="A16" s="45" t="s">
        <v>132</v>
      </c>
      <c r="B16" s="12">
        <v>50000</v>
      </c>
      <c r="C16" s="12">
        <v>61</v>
      </c>
      <c r="D16" s="12">
        <f>B16*C16</f>
        <v>3050000</v>
      </c>
      <c r="E16" s="67" t="s">
        <v>132</v>
      </c>
      <c r="F16" s="68"/>
      <c r="G16" s="13" t="s">
        <v>131</v>
      </c>
      <c r="H16" s="40">
        <f>50000*57</f>
        <v>2850000</v>
      </c>
      <c r="I16" s="12">
        <f>D16-H16</f>
        <v>200000</v>
      </c>
      <c r="J16" s="12">
        <f>I16</f>
        <v>200000</v>
      </c>
      <c r="K16" s="46" t="s">
        <v>130</v>
      </c>
      <c r="L16" s="16"/>
      <c r="M16" s="16"/>
    </row>
    <row r="17" spans="1:13" s="15" customFormat="1" ht="17.100000000000001" customHeight="1">
      <c r="A17" s="45" t="s">
        <v>129</v>
      </c>
      <c r="B17" s="12">
        <v>75000</v>
      </c>
      <c r="C17" s="12">
        <v>13</v>
      </c>
      <c r="D17" s="12">
        <f>B17*C17</f>
        <v>975000</v>
      </c>
      <c r="E17" s="67" t="s">
        <v>129</v>
      </c>
      <c r="F17" s="68"/>
      <c r="G17" s="13" t="s">
        <v>128</v>
      </c>
      <c r="H17" s="12">
        <f>75000*13</f>
        <v>975000</v>
      </c>
      <c r="I17" s="43">
        <f>D17-H17</f>
        <v>0</v>
      </c>
      <c r="J17" s="12">
        <f>I17</f>
        <v>0</v>
      </c>
      <c r="K17" s="46" t="s">
        <v>127</v>
      </c>
      <c r="L17" s="16"/>
      <c r="M17" s="16"/>
    </row>
    <row r="18" spans="1:13" s="15" customFormat="1" ht="17.100000000000001" customHeight="1">
      <c r="A18" s="10" t="s">
        <v>2</v>
      </c>
      <c r="B18" s="21"/>
      <c r="C18" s="21"/>
      <c r="D18" s="21">
        <f>SUM(D13:D17)</f>
        <v>5426000</v>
      </c>
      <c r="E18" s="229" t="s">
        <v>2</v>
      </c>
      <c r="F18" s="228"/>
      <c r="G18" s="21"/>
      <c r="H18" s="8">
        <f>SUM(H13:H17)</f>
        <v>5157200</v>
      </c>
      <c r="I18" s="85">
        <f>SUM(I13:I17)</f>
        <v>268800</v>
      </c>
      <c r="J18" s="8">
        <f>SUM(J13:J17)</f>
        <v>268800</v>
      </c>
      <c r="K18" s="7"/>
      <c r="L18" s="16"/>
      <c r="M18" s="16"/>
    </row>
    <row r="19" spans="1:13" s="15" customFormat="1" ht="17.100000000000001" customHeight="1">
      <c r="A19" s="20" t="s">
        <v>4</v>
      </c>
      <c r="B19" s="18">
        <v>25260</v>
      </c>
      <c r="C19" s="18">
        <v>9</v>
      </c>
      <c r="D19" s="18">
        <f>B19*C19</f>
        <v>227340</v>
      </c>
      <c r="E19" s="244" t="s">
        <v>3</v>
      </c>
      <c r="F19" s="244"/>
      <c r="G19" s="19" t="s">
        <v>126</v>
      </c>
      <c r="H19" s="18">
        <f>8600*9</f>
        <v>77400</v>
      </c>
      <c r="I19" s="18"/>
      <c r="J19" s="18"/>
      <c r="K19" s="17"/>
      <c r="L19" s="16"/>
      <c r="M19" s="16"/>
    </row>
    <row r="20" spans="1:13" s="6" customFormat="1" ht="17.100000000000001" customHeight="1">
      <c r="A20" s="14"/>
      <c r="B20" s="12"/>
      <c r="C20" s="12"/>
      <c r="D20" s="12"/>
      <c r="E20" s="245" t="s">
        <v>17</v>
      </c>
      <c r="F20" s="245"/>
      <c r="G20" s="13" t="s">
        <v>21</v>
      </c>
      <c r="H20" s="12">
        <v>90000</v>
      </c>
      <c r="I20" s="12"/>
      <c r="J20" s="12"/>
      <c r="K20" s="11"/>
      <c r="L20" s="5"/>
      <c r="M20" s="5"/>
    </row>
    <row r="21" spans="1:13" s="6" customFormat="1" ht="17.100000000000001" customHeight="1">
      <c r="A21" s="14"/>
      <c r="B21" s="12"/>
      <c r="C21" s="12"/>
      <c r="D21" s="12"/>
      <c r="E21" s="245" t="s">
        <v>125</v>
      </c>
      <c r="F21" s="245"/>
      <c r="G21" s="13" t="s">
        <v>124</v>
      </c>
      <c r="H21" s="12">
        <f>6660*9</f>
        <v>59940</v>
      </c>
      <c r="I21" s="12"/>
      <c r="J21" s="12"/>
      <c r="K21" s="11"/>
      <c r="L21" s="5"/>
      <c r="M21" s="5"/>
    </row>
    <row r="22" spans="1:13" s="4" customFormat="1" ht="17.100000000000001" customHeight="1">
      <c r="A22" s="10" t="s">
        <v>2</v>
      </c>
      <c r="B22" s="9">
        <f>SUM(B19:B21)</f>
        <v>25260</v>
      </c>
      <c r="C22" s="8"/>
      <c r="D22" s="8">
        <f>SUM(D19:D21)</f>
        <v>227340</v>
      </c>
      <c r="E22" s="229" t="s">
        <v>2</v>
      </c>
      <c r="F22" s="228"/>
      <c r="G22" s="9"/>
      <c r="H22" s="8">
        <f>SUM(H19:H21)</f>
        <v>227340</v>
      </c>
      <c r="I22" s="8">
        <v>0</v>
      </c>
      <c r="J22" s="8">
        <v>0</v>
      </c>
      <c r="K22" s="7"/>
      <c r="L22" s="5"/>
      <c r="M22" s="5"/>
    </row>
    <row r="23" spans="1:13" s="4" customFormat="1" ht="17.100000000000001" customHeight="1">
      <c r="A23" s="227" t="s">
        <v>1</v>
      </c>
      <c r="B23" s="228"/>
      <c r="C23" s="8"/>
      <c r="D23" s="8">
        <f>D18+D22</f>
        <v>5653340</v>
      </c>
      <c r="E23" s="229" t="s">
        <v>0</v>
      </c>
      <c r="F23" s="230"/>
      <c r="G23" s="228"/>
      <c r="H23" s="8">
        <f>H18+H22</f>
        <v>5384540</v>
      </c>
      <c r="I23" s="8">
        <f>I18</f>
        <v>268800</v>
      </c>
      <c r="J23" s="8">
        <f>J18</f>
        <v>268800</v>
      </c>
      <c r="K23" s="7"/>
      <c r="L23" s="5"/>
      <c r="M23" s="5"/>
    </row>
    <row r="24" spans="1:13" s="79" customFormat="1" ht="17.100000000000001" customHeight="1">
      <c r="A24" s="84" t="s">
        <v>123</v>
      </c>
      <c r="B24" s="83"/>
      <c r="C24" s="82"/>
      <c r="D24" s="82"/>
      <c r="E24" s="83"/>
      <c r="F24" s="83"/>
      <c r="G24" s="83"/>
      <c r="H24" s="82"/>
      <c r="I24" s="82"/>
      <c r="J24" s="82"/>
      <c r="K24" s="81"/>
      <c r="L24" s="80"/>
      <c r="M24" s="80"/>
    </row>
    <row r="25" spans="1:13" s="4" customFormat="1" ht="17.100000000000001" customHeight="1">
      <c r="A25" s="78" t="s">
        <v>122</v>
      </c>
      <c r="D25" s="6"/>
      <c r="I25" s="6"/>
      <c r="J25" s="6"/>
      <c r="L25" s="5"/>
      <c r="M25" s="5"/>
    </row>
    <row r="26" spans="1:13" ht="17.100000000000001" customHeight="1">
      <c r="A26" s="78" t="s">
        <v>121</v>
      </c>
      <c r="G26" s="4"/>
    </row>
    <row r="27" spans="1:13" ht="17.100000000000001" customHeight="1">
      <c r="E27" s="4"/>
    </row>
    <row r="28" spans="1:13" ht="17.100000000000001" customHeight="1"/>
    <row r="29" spans="1:13" ht="17.100000000000001" customHeight="1"/>
    <row r="30" spans="1:13" ht="17.100000000000001" customHeight="1"/>
    <row r="31" spans="1:13" ht="17.100000000000001" customHeight="1"/>
    <row r="32" spans="1:13" ht="17.100000000000001" customHeight="1"/>
    <row r="33" ht="17.100000000000001" customHeight="1"/>
    <row r="34" ht="17.100000000000001" customHeight="1"/>
    <row r="35" ht="17.100000000000001" customHeight="1"/>
    <row r="36" ht="17.100000000000001" customHeight="1"/>
    <row r="37" ht="17.100000000000001" customHeight="1"/>
  </sheetData>
  <mergeCells count="16">
    <mergeCell ref="A23:B23"/>
    <mergeCell ref="E23:G23"/>
    <mergeCell ref="K11:K12"/>
    <mergeCell ref="E12:F12"/>
    <mergeCell ref="E19:F19"/>
    <mergeCell ref="E20:F20"/>
    <mergeCell ref="J11:J12"/>
    <mergeCell ref="A1:K1"/>
    <mergeCell ref="E18:F18"/>
    <mergeCell ref="E13:F13"/>
    <mergeCell ref="E22:F22"/>
    <mergeCell ref="E21:F21"/>
    <mergeCell ref="A11:A12"/>
    <mergeCell ref="B11:D11"/>
    <mergeCell ref="E11:H11"/>
    <mergeCell ref="I11:I12"/>
  </mergeCells>
  <phoneticPr fontId="3" type="noConversion"/>
  <printOptions horizontalCentered="1"/>
  <pageMargins left="0.43307086614173229" right="3.937007874015748E-2" top="0.98425196850393704" bottom="0.59055118110236227" header="0.39370078740157483" footer="0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16</vt:i4>
      </vt:variant>
      <vt:variant>
        <vt:lpstr>이름이 지정된 범위</vt:lpstr>
      </vt:variant>
      <vt:variant>
        <vt:i4>16</vt:i4>
      </vt:variant>
    </vt:vector>
  </HeadingPairs>
  <TitlesOfParts>
    <vt:vector size="32" baseType="lpstr">
      <vt:lpstr>4월15일</vt:lpstr>
      <vt:lpstr>4월22일</vt:lpstr>
      <vt:lpstr>5월20일</vt:lpstr>
      <vt:lpstr>5월27일</vt:lpstr>
      <vt:lpstr>6월 17일</vt:lpstr>
      <vt:lpstr>6월 28일</vt:lpstr>
      <vt:lpstr>7월 18일</vt:lpstr>
      <vt:lpstr>7월 19일</vt:lpstr>
      <vt:lpstr>11월 4일(졸업여행)</vt:lpstr>
      <vt:lpstr>11월 11일(상수도사업소)</vt:lpstr>
      <vt:lpstr>체험학습12.9일</vt:lpstr>
      <vt:lpstr>체험학습12.16</vt:lpstr>
      <vt:lpstr>체험학습01.20</vt:lpstr>
      <vt:lpstr>체험학습04.28)</vt:lpstr>
      <vt:lpstr>체험학습05.25)</vt:lpstr>
      <vt:lpstr>체험학습05.26)</vt:lpstr>
      <vt:lpstr>'11월 11일(상수도사업소)'!Print_Area</vt:lpstr>
      <vt:lpstr>'11월 4일(졸업여행)'!Print_Area</vt:lpstr>
      <vt:lpstr>'4월15일'!Print_Area</vt:lpstr>
      <vt:lpstr>'4월22일'!Print_Area</vt:lpstr>
      <vt:lpstr>'5월20일'!Print_Area</vt:lpstr>
      <vt:lpstr>'5월27일'!Print_Area</vt:lpstr>
      <vt:lpstr>'6월 17일'!Print_Area</vt:lpstr>
      <vt:lpstr>'6월 28일'!Print_Area</vt:lpstr>
      <vt:lpstr>'7월 18일'!Print_Area</vt:lpstr>
      <vt:lpstr>'7월 19일'!Print_Area</vt:lpstr>
      <vt:lpstr>체험학습01.20!Print_Area</vt:lpstr>
      <vt:lpstr>'체험학습04.28)'!Print_Area</vt:lpstr>
      <vt:lpstr>'체험학습05.25)'!Print_Area</vt:lpstr>
      <vt:lpstr>'체험학습05.26)'!Print_Area</vt:lpstr>
      <vt:lpstr>체험학습12.16!Print_Area</vt:lpstr>
      <vt:lpstr>체험학습12.9일!Print_Area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2017-05-26T07:26:19Z</cp:lastPrinted>
  <dcterms:created xsi:type="dcterms:W3CDTF">2015-06-03T23:49:18Z</dcterms:created>
  <dcterms:modified xsi:type="dcterms:W3CDTF">2017-05-26T07:37:13Z</dcterms:modified>
</cp:coreProperties>
</file>