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348" windowWidth="13140" windowHeight="6696" tabRatio="950"/>
  </bookViews>
  <sheets>
    <sheet name="1.표지" sheetId="48" r:id="rId1"/>
    <sheet name="2.총칙" sheetId="49" r:id="rId2"/>
    <sheet name="3.총괄표" sheetId="32" r:id="rId3"/>
    <sheet name="4-1.세입예산명세서" sheetId="38" r:id="rId4"/>
    <sheet name="4-2.세입예산내역" sheetId="5" r:id="rId5"/>
    <sheet name="5-1.세출예산명세서" sheetId="39" r:id="rId6"/>
    <sheet name="5-2.세출예산내역" sheetId="8" r:id="rId7"/>
    <sheet name="6.법정부담금" sheetId="47" r:id="rId8"/>
    <sheet name="7.학교운영비(전출금)" sheetId="4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4" hidden="1">'4-2.세입예산내역'!$A$6:$AZ$8</definedName>
    <definedName name="_xlnm._FilterDatabase" localSheetId="6" hidden="1">'5-2.세출예산내역'!$A$6:$BJ$8</definedName>
    <definedName name="_xlnm.Print_Area" localSheetId="0">'1.표지'!$A$1:$G$29</definedName>
    <definedName name="_xlnm.Print_Area" localSheetId="1">'2.총칙'!$A$1:$H$18</definedName>
    <definedName name="_xlnm.Print_Area" localSheetId="2">'3.총괄표'!$A$1:$V$28</definedName>
    <definedName name="_xlnm.Print_Area" localSheetId="3">'4-1.세입예산명세서'!$A$1:$H$82</definedName>
    <definedName name="_xlnm.Print_Area" localSheetId="4">'4-2.세입예산내역'!$A$1:$AZ$11</definedName>
    <definedName name="_xlnm.Print_Area" localSheetId="5">'5-1.세출예산명세서'!$A$1:$H$142</definedName>
    <definedName name="_xlnm.Print_Area" localSheetId="6">'5-2.세출예산내역'!$A$1:$BG$12</definedName>
    <definedName name="_xlnm.Print_Area" localSheetId="7">'6.법정부담금'!$A$1:$P$23</definedName>
    <definedName name="_xlnm.Print_Area" localSheetId="8">'7.학교운영비(전출금)'!$A$1:$J$15</definedName>
    <definedName name="_xlnm.Print_Titles" localSheetId="3">'4-1.세입예산명세서'!$3:$4</definedName>
    <definedName name="_xlnm.Print_Titles" localSheetId="4">'4-2.세입예산내역'!$A:$A</definedName>
    <definedName name="_xlnm.Print_Titles" localSheetId="5">'5-1.세출예산명세서'!$3:$4</definedName>
    <definedName name="_xlnm.Print_Titles" localSheetId="6">'5-2.세출예산내역'!$A:$A</definedName>
    <definedName name="qq" localSheetId="0">[1]학교명렬!$A$2:$B$50,[1]학교명렬!#REF!</definedName>
    <definedName name="qq" localSheetId="1">[1]학교명렬!$A$2:$B$50,[1]학교명렬!#REF!</definedName>
    <definedName name="qq" localSheetId="3">[1]학교명렬!$A$2:$B$50,[1]학교명렬!#REF!</definedName>
    <definedName name="qq" localSheetId="5">[1]학교명렬!$A$2:$B$50,[1]학교명렬!#REF!</definedName>
    <definedName name="qq" localSheetId="7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5">'[2]2'!#REF!</definedName>
    <definedName name="ㅁㅁㅁㅁ" localSheetId="7">'[2]2'!#REF!</definedName>
    <definedName name="ㅁㅁㅁㅁ">'[2]2'!#REF!</definedName>
    <definedName name="면제" localSheetId="3">'[3]2-7(수정)'!$J$6:$J$19</definedName>
    <definedName name="면제" localSheetId="5">'[3]2-7(수정)'!$J$6:$J$19</definedName>
    <definedName name="면제">'[3]2-7(수정)'!$J$6:$J$19</definedName>
    <definedName name="면제구분" localSheetId="3">'[4]2-7(수정)'!$J$6:$J$19</definedName>
    <definedName name="면제구분" localSheetId="5">'[4]2-7(수정)'!$J$6:$J$19</definedName>
    <definedName name="면제구분">'[4]2-7(수정)'!$J$6:$J$19</definedName>
    <definedName name="면제사유" localSheetId="0">#REF!</definedName>
    <definedName name="면제사유" localSheetId="1">#REF!</definedName>
    <definedName name="면제사유" localSheetId="7">#REF!</definedName>
    <definedName name="면제사유">#REF!</definedName>
    <definedName name="면제사유1" localSheetId="3">'[4]2-7(수정)'!$J$6:$J$19</definedName>
    <definedName name="면제사유1" localSheetId="5">'[4]2-7(수정)'!$J$6:$J$19</definedName>
    <definedName name="면제사유1">'[4]2-7(수정)'!$J$6:$J$19</definedName>
    <definedName name="법인명단" localSheetId="0">#REF!</definedName>
    <definedName name="법인명단" localSheetId="1">#REF!</definedName>
    <definedName name="법인명단" localSheetId="7">#REF!</definedName>
    <definedName name="법인명단">#REF!</definedName>
    <definedName name="법인명렬" localSheetId="3">[5]법인명렬!$B$5:$C$76,[5]법인명렬!$E$4:$F$42</definedName>
    <definedName name="법인명렬" localSheetId="5">[5]법인명렬!$B$5:$C$76,[5]법인명렬!$E$4:$F$42</definedName>
    <definedName name="법인명렬">[5]법인명렬!$B$5:$C$76,[5]법인명렬!$E$4:$F$42</definedName>
    <definedName name="법인명렬1">[6]법인명렬!$B$5:$C$76,[6]법인명렬!$E$4:$F$42</definedName>
    <definedName name="부서명" localSheetId="0">#REF!</definedName>
    <definedName name="부서명" localSheetId="1">#REF!</definedName>
    <definedName name="부서명" localSheetId="7">#REF!</definedName>
    <definedName name="부서명">#REF!</definedName>
    <definedName name="부서명1">'[2]5'!$K$7:$K$21</definedName>
    <definedName name="수업료급지" localSheetId="0">#REF!</definedName>
    <definedName name="수업료급지" localSheetId="1">#REF!</definedName>
    <definedName name="수업료급지" localSheetId="7">#REF!</definedName>
    <definedName name="수업료급지">#REF!</definedName>
    <definedName name="수업료급지1" localSheetId="0">'[2]1'!#REF!</definedName>
    <definedName name="수업료급지1" localSheetId="1">'[2]1'!#REF!</definedName>
    <definedName name="수업료급지1" localSheetId="3">'[2]1'!#REF!</definedName>
    <definedName name="수업료급지1" localSheetId="5">'[2]1'!#REF!</definedName>
    <definedName name="수업료급지1" localSheetId="7">'[2]1'!#REF!</definedName>
    <definedName name="수업료급지1">'[2]1'!#REF!</definedName>
    <definedName name="학교명력1" localSheetId="3">'[2]2'!#REF!</definedName>
    <definedName name="학교명력1" localSheetId="5">'[2]2'!#REF!</definedName>
    <definedName name="학교명력1" localSheetId="7">'[2]2'!#REF!</definedName>
    <definedName name="학교명력1">'[2]2'!#REF!</definedName>
    <definedName name="학교명렬" localSheetId="0">[7]학교별!$A$6:$B$56,[7]학교별!#REF!</definedName>
    <definedName name="학교명렬" localSheetId="1">[7]학교별!$A$6:$B$56,[7]학교별!#REF!</definedName>
    <definedName name="학교명렬" localSheetId="3">[7]학교별!$A$6:$B$56,[7]학교별!#REF!</definedName>
    <definedName name="학교명렬" localSheetId="5">[7]학교별!$A$6:$B$56,[7]학교별!#REF!</definedName>
    <definedName name="학교명렬" localSheetId="7">[7]학교별!$A$6:$B$56,[7]학교별!#REF!</definedName>
    <definedName name="학교명렬">[7]학교별!$A$6:$B$56,[7]학교별!#REF!</definedName>
  </definedNames>
  <calcPr calcId="145621"/>
</workbook>
</file>

<file path=xl/calcChain.xml><?xml version="1.0" encoding="utf-8"?>
<calcChain xmlns="http://schemas.openxmlformats.org/spreadsheetml/2006/main">
  <c r="J14" i="47" l="1"/>
  <c r="O20" i="47"/>
  <c r="L20" i="47"/>
  <c r="H20" i="47"/>
  <c r="G20" i="47"/>
  <c r="P19" i="47"/>
  <c r="K19" i="47"/>
  <c r="N19" i="47" s="1"/>
  <c r="I19" i="47"/>
  <c r="M19" i="47" s="1"/>
  <c r="F19" i="47"/>
  <c r="E19" i="47"/>
  <c r="P18" i="47"/>
  <c r="I18" i="47"/>
  <c r="K18" i="47" s="1"/>
  <c r="N18" i="47" s="1"/>
  <c r="F18" i="47"/>
  <c r="E18" i="47"/>
  <c r="P17" i="47"/>
  <c r="F17" i="47"/>
  <c r="E17" i="47"/>
  <c r="I17" i="47" s="1"/>
  <c r="P16" i="47"/>
  <c r="F16" i="47"/>
  <c r="F20" i="47" s="1"/>
  <c r="E16" i="47"/>
  <c r="I16" i="47" s="1"/>
  <c r="P15" i="47"/>
  <c r="F15" i="47"/>
  <c r="E15" i="47"/>
  <c r="I15" i="47" s="1"/>
  <c r="P14" i="47"/>
  <c r="J20" i="47"/>
  <c r="F14" i="47"/>
  <c r="E14" i="47"/>
  <c r="I14" i="47" s="1"/>
  <c r="P13" i="47"/>
  <c r="F13" i="47"/>
  <c r="E13" i="47"/>
  <c r="I13" i="47" s="1"/>
  <c r="P12" i="47"/>
  <c r="M12" i="47"/>
  <c r="I12" i="47"/>
  <c r="K12" i="47" s="1"/>
  <c r="N12" i="47" s="1"/>
  <c r="F12" i="47"/>
  <c r="E12" i="47"/>
  <c r="P11" i="47"/>
  <c r="G11" i="47"/>
  <c r="F11" i="47"/>
  <c r="E11" i="47"/>
  <c r="I11" i="47" s="1"/>
  <c r="P10" i="47"/>
  <c r="G10" i="47"/>
  <c r="F10" i="47"/>
  <c r="E10" i="47"/>
  <c r="I10" i="47" s="1"/>
  <c r="P9" i="47"/>
  <c r="G9" i="47"/>
  <c r="F9" i="47"/>
  <c r="E9" i="47"/>
  <c r="I9" i="47" s="1"/>
  <c r="P8" i="47"/>
  <c r="H8" i="47"/>
  <c r="G8" i="47"/>
  <c r="F8" i="47"/>
  <c r="E8" i="47"/>
  <c r="E20" i="47" s="1"/>
  <c r="D8" i="47"/>
  <c r="D20" i="47" s="1"/>
  <c r="C8" i="47"/>
  <c r="I8" i="47" s="1"/>
  <c r="M17" i="47" l="1"/>
  <c r="K17" i="47"/>
  <c r="N17" i="47" s="1"/>
  <c r="M11" i="47"/>
  <c r="K11" i="47"/>
  <c r="N11" i="47" s="1"/>
  <c r="M13" i="47"/>
  <c r="K13" i="47"/>
  <c r="N13" i="47" s="1"/>
  <c r="M15" i="47"/>
  <c r="K15" i="47"/>
  <c r="N15" i="47" s="1"/>
  <c r="M16" i="47"/>
  <c r="K16" i="47"/>
  <c r="N16" i="47" s="1"/>
  <c r="K10" i="47"/>
  <c r="N10" i="47" s="1"/>
  <c r="M10" i="47"/>
  <c r="M14" i="47"/>
  <c r="K14" i="47"/>
  <c r="N14" i="47" s="1"/>
  <c r="M9" i="47"/>
  <c r="K9" i="47"/>
  <c r="N9" i="47" s="1"/>
  <c r="I20" i="47"/>
  <c r="K8" i="47"/>
  <c r="M18" i="47"/>
  <c r="C20" i="47"/>
  <c r="M8" i="47" l="1"/>
  <c r="M20" i="47" s="1"/>
  <c r="K20" i="47"/>
  <c r="N8" i="47"/>
  <c r="N20" i="47" s="1"/>
  <c r="H99" i="39" l="1"/>
  <c r="H86" i="39"/>
  <c r="D140" i="39"/>
  <c r="D139" i="39" s="1"/>
  <c r="D134" i="39"/>
  <c r="D133" i="39" s="1"/>
  <c r="D131" i="39"/>
  <c r="D130" i="39" s="1"/>
  <c r="D126" i="39"/>
  <c r="D125" i="39" s="1"/>
  <c r="D123" i="39"/>
  <c r="D122" i="39" s="1"/>
  <c r="D118" i="39"/>
  <c r="D117" i="39" s="1"/>
  <c r="D49" i="39"/>
  <c r="D48" i="39" s="1"/>
  <c r="D45" i="39"/>
  <c r="D37" i="39"/>
  <c r="D18" i="39"/>
  <c r="D12" i="39"/>
  <c r="D6" i="39"/>
  <c r="D5" i="39" s="1"/>
  <c r="H66" i="38"/>
  <c r="D36" i="39" l="1"/>
  <c r="D11" i="39"/>
  <c r="E41" i="38"/>
  <c r="H44" i="38"/>
  <c r="D41" i="38"/>
  <c r="D40" i="38" s="1"/>
  <c r="D60" i="38"/>
  <c r="D55" i="38"/>
  <c r="D53" i="38"/>
  <c r="D48" i="38"/>
  <c r="D47" i="38"/>
  <c r="D36" i="38"/>
  <c r="D35" i="38" s="1"/>
  <c r="D30" i="38"/>
  <c r="D29" i="38" s="1"/>
  <c r="D24" i="38"/>
  <c r="D23" i="38" s="1"/>
  <c r="D21" i="38"/>
  <c r="D20" i="38" s="1"/>
  <c r="D14" i="38"/>
  <c r="D6" i="38"/>
  <c r="D142" i="39" l="1"/>
  <c r="D5" i="38"/>
  <c r="D52" i="38"/>
  <c r="D82" i="38" l="1"/>
  <c r="AH8" i="8"/>
  <c r="AI8" i="8"/>
  <c r="AJ8" i="8"/>
  <c r="AK8" i="8"/>
  <c r="F113" i="39"/>
  <c r="F100" i="39"/>
  <c r="E49" i="39" l="1"/>
  <c r="E48" i="39" s="1"/>
  <c r="E45" i="39"/>
  <c r="E37" i="39"/>
  <c r="E18" i="39"/>
  <c r="E12" i="39"/>
  <c r="E6" i="39"/>
  <c r="E5" i="39" s="1"/>
  <c r="E36" i="39" l="1"/>
  <c r="E11" i="39"/>
  <c r="E140" i="39"/>
  <c r="H44" i="39" l="1"/>
  <c r="H112" i="39" l="1"/>
  <c r="H33" i="39" l="1"/>
  <c r="F23" i="39"/>
  <c r="H22" i="39"/>
  <c r="B8" i="5" l="1"/>
  <c r="C8" i="5"/>
  <c r="D8" i="5"/>
  <c r="E8" i="5"/>
  <c r="F8" i="5"/>
  <c r="G8" i="5"/>
  <c r="F13" i="38" l="1"/>
  <c r="F13" i="41" l="1"/>
  <c r="G13" i="41" s="1"/>
  <c r="H13" i="41" s="1"/>
  <c r="J13" i="41" l="1"/>
  <c r="I8" i="41" l="1"/>
  <c r="AU7" i="8" l="1"/>
  <c r="AU8" i="8" s="1"/>
  <c r="AS8" i="8"/>
  <c r="AL7" i="8"/>
  <c r="AL8" i="8" s="1"/>
  <c r="F141" i="39"/>
  <c r="F128" i="39"/>
  <c r="AT7" i="5"/>
  <c r="AU7" i="5" s="1"/>
  <c r="AU8" i="5" s="1"/>
  <c r="AM7" i="5"/>
  <c r="AK8" i="5"/>
  <c r="AE7" i="5"/>
  <c r="AC8" i="5"/>
  <c r="I7" i="5"/>
  <c r="I8" i="5" s="1"/>
  <c r="E60" i="38"/>
  <c r="F61" i="38"/>
  <c r="E48" i="38"/>
  <c r="E47" i="38" s="1"/>
  <c r="F50" i="38"/>
  <c r="E36" i="38"/>
  <c r="E35" i="38" s="1"/>
  <c r="F39" i="38"/>
  <c r="F38" i="38"/>
  <c r="E6" i="38"/>
  <c r="F11" i="38"/>
  <c r="K9" i="32"/>
  <c r="K15" i="32"/>
  <c r="K16" i="32"/>
  <c r="K17" i="32"/>
  <c r="K18" i="32"/>
  <c r="K19" i="32"/>
  <c r="K20" i="32"/>
  <c r="K21" i="32"/>
  <c r="F16" i="32"/>
  <c r="F18" i="32"/>
  <c r="F20" i="32"/>
  <c r="D14" i="32"/>
  <c r="E14" i="32"/>
  <c r="E28" i="32" s="1"/>
  <c r="I14" i="32"/>
  <c r="I28" i="32" s="1"/>
  <c r="V9" i="32"/>
  <c r="V10" i="32"/>
  <c r="V11" i="32"/>
  <c r="V12" i="32"/>
  <c r="V13" i="32"/>
  <c r="V14" i="32"/>
  <c r="V15" i="32"/>
  <c r="V16" i="32"/>
  <c r="V17" i="32"/>
  <c r="V18" i="32"/>
  <c r="V19" i="32"/>
  <c r="V20" i="32"/>
  <c r="S21" i="32"/>
  <c r="F37" i="39"/>
  <c r="E14" i="38"/>
  <c r="F46" i="39"/>
  <c r="H29" i="39"/>
  <c r="F7" i="39"/>
  <c r="H79" i="38"/>
  <c r="F67" i="38"/>
  <c r="F15" i="38"/>
  <c r="F19" i="38"/>
  <c r="F10" i="38"/>
  <c r="F8" i="38"/>
  <c r="E139" i="39"/>
  <c r="F138" i="39"/>
  <c r="F137" i="39"/>
  <c r="F136" i="39"/>
  <c r="F135" i="39"/>
  <c r="E134" i="39"/>
  <c r="E133" i="39" s="1"/>
  <c r="F132" i="39"/>
  <c r="E131" i="39"/>
  <c r="E130" i="39" s="1"/>
  <c r="F129" i="39"/>
  <c r="F127" i="39"/>
  <c r="E126" i="39"/>
  <c r="E125" i="39" s="1"/>
  <c r="F125" i="39" s="1"/>
  <c r="F124" i="39"/>
  <c r="E123" i="39"/>
  <c r="E122" i="39" s="1"/>
  <c r="F121" i="39"/>
  <c r="F120" i="39"/>
  <c r="F119" i="39"/>
  <c r="E118" i="39"/>
  <c r="E117" i="39" s="1"/>
  <c r="F87" i="39"/>
  <c r="F50" i="39"/>
  <c r="F47" i="39"/>
  <c r="F40" i="39"/>
  <c r="F39" i="39"/>
  <c r="F38" i="39"/>
  <c r="F35" i="39"/>
  <c r="F34" i="39"/>
  <c r="F30" i="39"/>
  <c r="F26" i="39"/>
  <c r="F25" i="39"/>
  <c r="F24" i="39"/>
  <c r="F19" i="39"/>
  <c r="F17" i="39"/>
  <c r="F16" i="39"/>
  <c r="F15" i="39"/>
  <c r="F14" i="39"/>
  <c r="F13" i="39"/>
  <c r="F10" i="39"/>
  <c r="F9" i="39"/>
  <c r="F8" i="39"/>
  <c r="F81" i="38"/>
  <c r="F80" i="38"/>
  <c r="F59" i="38"/>
  <c r="F58" i="38"/>
  <c r="F57" i="38"/>
  <c r="F56" i="38"/>
  <c r="E55" i="38"/>
  <c r="F54" i="38"/>
  <c r="E53" i="38"/>
  <c r="F51" i="38"/>
  <c r="F49" i="38"/>
  <c r="F46" i="38"/>
  <c r="F45" i="38"/>
  <c r="F42" i="38"/>
  <c r="E40" i="38"/>
  <c r="F37" i="38"/>
  <c r="F34" i="38"/>
  <c r="F33" i="38"/>
  <c r="F32" i="38"/>
  <c r="F31" i="38"/>
  <c r="E30" i="38"/>
  <c r="E29" i="38" s="1"/>
  <c r="F28" i="38"/>
  <c r="F27" i="38"/>
  <c r="F26" i="38"/>
  <c r="F25" i="38"/>
  <c r="E24" i="38"/>
  <c r="E23" i="38" s="1"/>
  <c r="F22" i="38"/>
  <c r="E21" i="38"/>
  <c r="E20" i="38" s="1"/>
  <c r="F18" i="38"/>
  <c r="F17" i="38"/>
  <c r="F16" i="38"/>
  <c r="F12" i="38"/>
  <c r="F9" i="38"/>
  <c r="F7" i="38"/>
  <c r="U7" i="8"/>
  <c r="U8" i="8" s="1"/>
  <c r="S8" i="8"/>
  <c r="R8" i="8"/>
  <c r="F7" i="8"/>
  <c r="F8" i="8" s="1"/>
  <c r="P21" i="32"/>
  <c r="Q21" i="32"/>
  <c r="R21" i="32"/>
  <c r="U21" i="32"/>
  <c r="O21" i="32"/>
  <c r="N21" i="32"/>
  <c r="AA7" i="5"/>
  <c r="AA8" i="5" s="1"/>
  <c r="Z8" i="5"/>
  <c r="Y8" i="5"/>
  <c r="X8" i="5"/>
  <c r="W8" i="5"/>
  <c r="M8" i="5"/>
  <c r="K23" i="32"/>
  <c r="K24" i="32"/>
  <c r="K25" i="32"/>
  <c r="K26" i="32"/>
  <c r="K27" i="32"/>
  <c r="K22" i="32"/>
  <c r="K11" i="32"/>
  <c r="K12" i="32"/>
  <c r="K13" i="32"/>
  <c r="K10" i="32"/>
  <c r="F26" i="32"/>
  <c r="F23" i="32"/>
  <c r="F24" i="32"/>
  <c r="F25" i="32"/>
  <c r="F22" i="32"/>
  <c r="F11" i="32"/>
  <c r="F12" i="32"/>
  <c r="F13" i="32"/>
  <c r="F10" i="32"/>
  <c r="F9" i="32"/>
  <c r="J14" i="32"/>
  <c r="J28" i="32" s="1"/>
  <c r="O7" i="5"/>
  <c r="O8" i="5" s="1"/>
  <c r="V7" i="5"/>
  <c r="V8" i="5" s="1"/>
  <c r="AI7" i="5"/>
  <c r="AI8" i="5" s="1"/>
  <c r="AM8" i="5"/>
  <c r="BE8" i="8"/>
  <c r="L7" i="8"/>
  <c r="Z7" i="8"/>
  <c r="Z8" i="8" s="1"/>
  <c r="AC7" i="8"/>
  <c r="AC8" i="8" s="1"/>
  <c r="AP7" i="8"/>
  <c r="AP8" i="8" s="1"/>
  <c r="BA7" i="8"/>
  <c r="BA8" i="8" s="1"/>
  <c r="AX8" i="5"/>
  <c r="BB8" i="8"/>
  <c r="W8" i="8"/>
  <c r="X8" i="8"/>
  <c r="Y8" i="8"/>
  <c r="AA8" i="8"/>
  <c r="AB8" i="8"/>
  <c r="AE8" i="8"/>
  <c r="AF8" i="8"/>
  <c r="AG8" i="8"/>
  <c r="AM8" i="8"/>
  <c r="AN8" i="8"/>
  <c r="AO8" i="8"/>
  <c r="AQ8" i="8"/>
  <c r="AR8" i="8"/>
  <c r="AT8" i="8"/>
  <c r="AV8" i="8"/>
  <c r="AW8" i="8"/>
  <c r="AX8" i="8"/>
  <c r="AY8" i="8"/>
  <c r="AZ8" i="8"/>
  <c r="B8" i="8"/>
  <c r="C8" i="8"/>
  <c r="D8" i="8"/>
  <c r="E8" i="8"/>
  <c r="H8" i="8"/>
  <c r="I8" i="8"/>
  <c r="J8" i="8"/>
  <c r="K8" i="8"/>
  <c r="M8" i="8"/>
  <c r="N8" i="8"/>
  <c r="O8" i="8"/>
  <c r="P8" i="8"/>
  <c r="Q8" i="8"/>
  <c r="T8" i="8"/>
  <c r="G8" i="8"/>
  <c r="AO8" i="5"/>
  <c r="AL8" i="5"/>
  <c r="AJ8" i="5"/>
  <c r="AH8" i="5"/>
  <c r="AG8" i="5"/>
  <c r="AF8" i="5"/>
  <c r="AD8" i="5"/>
  <c r="AB8" i="5"/>
  <c r="U8" i="5"/>
  <c r="T8" i="5"/>
  <c r="S8" i="5"/>
  <c r="R8" i="5"/>
  <c r="AP8" i="5"/>
  <c r="AR8" i="5"/>
  <c r="AS8" i="5"/>
  <c r="J8" i="5"/>
  <c r="K8" i="5"/>
  <c r="L8" i="5"/>
  <c r="N8" i="5"/>
  <c r="H8" i="5"/>
  <c r="AN8" i="5"/>
  <c r="Q8" i="5"/>
  <c r="AT8" i="5" l="1"/>
  <c r="E142" i="39"/>
  <c r="F134" i="39"/>
  <c r="F45" i="39"/>
  <c r="F131" i="39"/>
  <c r="F12" i="39"/>
  <c r="F133" i="39"/>
  <c r="F60" i="38"/>
  <c r="P7" i="5"/>
  <c r="AV7" i="5" s="1"/>
  <c r="AY7" i="5" s="1"/>
  <c r="F6" i="38"/>
  <c r="E5" i="38"/>
  <c r="F14" i="38"/>
  <c r="F20" i="38"/>
  <c r="F48" i="38"/>
  <c r="E52" i="38"/>
  <c r="F47" i="38"/>
  <c r="F21" i="38"/>
  <c r="F35" i="38"/>
  <c r="F55" i="38"/>
  <c r="F5" i="39"/>
  <c r="F18" i="39"/>
  <c r="F118" i="39"/>
  <c r="V21" i="32"/>
  <c r="F36" i="38"/>
  <c r="F48" i="39"/>
  <c r="F36" i="39"/>
  <c r="F14" i="32"/>
  <c r="D28" i="32"/>
  <c r="F30" i="38"/>
  <c r="AE8" i="5"/>
  <c r="F53" i="38"/>
  <c r="F117" i="39"/>
  <c r="F23" i="38"/>
  <c r="F41" i="38"/>
  <c r="F130" i="39"/>
  <c r="F29" i="38"/>
  <c r="V7" i="8"/>
  <c r="V8" i="8" s="1"/>
  <c r="F49" i="39"/>
  <c r="K14" i="32"/>
  <c r="K28" i="32" s="1"/>
  <c r="F40" i="38"/>
  <c r="F123" i="39"/>
  <c r="F126" i="39"/>
  <c r="F140" i="39"/>
  <c r="F6" i="39"/>
  <c r="F28" i="32"/>
  <c r="F139" i="39"/>
  <c r="L8" i="8"/>
  <c r="AD7" i="8"/>
  <c r="AD8" i="8" s="1"/>
  <c r="F24" i="38"/>
  <c r="P8" i="5" l="1"/>
  <c r="AV8" i="5"/>
  <c r="F5" i="38"/>
  <c r="E82" i="38"/>
  <c r="F52" i="38"/>
  <c r="F11" i="39"/>
  <c r="F122" i="39"/>
  <c r="F142" i="39"/>
  <c r="BC7" i="8"/>
  <c r="BF7" i="8" s="1"/>
  <c r="F82" i="38" l="1"/>
  <c r="BF8" i="8"/>
  <c r="BG8" i="8" s="1"/>
  <c r="BG7" i="8"/>
  <c r="BC8" i="8"/>
  <c r="AY8" i="5"/>
  <c r="AZ8" i="5" s="1"/>
  <c r="AZ7" i="5"/>
</calcChain>
</file>

<file path=xl/comments1.xml><?xml version="1.0" encoding="utf-8"?>
<comments xmlns="http://schemas.openxmlformats.org/spreadsheetml/2006/main">
  <authors>
    <author>Administrator</author>
  </authors>
  <commentList>
    <comment ref="C16" authorId="0">
      <text>
        <r>
          <rPr>
            <b/>
            <sz val="12"/>
            <color indexed="81"/>
            <rFont val="돋움"/>
            <family val="3"/>
            <charset val="129"/>
          </rPr>
          <t>이사회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심의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의결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6" authorId="0">
      <text>
        <r>
          <rPr>
            <b/>
            <sz val="9"/>
            <color indexed="81"/>
            <rFont val="돋움"/>
            <family val="3"/>
            <charset val="129"/>
          </rPr>
          <t>시트</t>
        </r>
        <r>
          <rPr>
            <b/>
            <sz val="9"/>
            <color indexed="81"/>
            <rFont val="Tahoma"/>
            <family val="2"/>
          </rPr>
          <t>6)</t>
        </r>
        <r>
          <rPr>
            <b/>
            <sz val="9"/>
            <color indexed="81"/>
            <rFont val="돋움"/>
            <family val="3"/>
            <charset val="129"/>
          </rPr>
          <t>세출예산명서서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전출금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P6" authorId="0">
      <text>
        <r>
          <rPr>
            <b/>
            <sz val="9"/>
            <color indexed="81"/>
            <rFont val="돋움"/>
            <family val="3"/>
            <charset val="129"/>
          </rPr>
          <t>법인일반회계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141" authorId="0">
      <text>
        <r>
          <rPr>
            <b/>
            <sz val="9"/>
            <color indexed="81"/>
            <rFont val="돋움"/>
            <family val="3"/>
            <charset val="129"/>
          </rPr>
          <t>임대보증금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미환급금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계약기간이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<sst xmlns="http://schemas.openxmlformats.org/spreadsheetml/2006/main" count="618" uniqueCount="529">
  <si>
    <t>법인명</t>
  </si>
  <si>
    <t>잡수입</t>
  </si>
  <si>
    <t>합  계</t>
  </si>
  <si>
    <t>구분</t>
  </si>
  <si>
    <t>재        산        수        입</t>
  </si>
  <si>
    <t>사업수입</t>
  </si>
  <si>
    <t>투  자    수  입</t>
  </si>
  <si>
    <t>이  월  금</t>
  </si>
  <si>
    <t>기  부  원  조  금</t>
  </si>
  <si>
    <t>차  입  금</t>
  </si>
  <si>
    <t>잡          수          입</t>
  </si>
  <si>
    <t>합계</t>
  </si>
  <si>
    <t>투  자  수  입</t>
  </si>
  <si>
    <t>소계</t>
  </si>
  <si>
    <t>전년도이월금</t>
  </si>
  <si>
    <t>기 부 원 조 금</t>
  </si>
  <si>
    <t>물품매각대</t>
  </si>
  <si>
    <t>잡  수  입</t>
  </si>
  <si>
    <t>토지매각대</t>
  </si>
  <si>
    <t>건물매각대</t>
  </si>
  <si>
    <t>배 당 금</t>
  </si>
  <si>
    <t>국채상환금</t>
  </si>
  <si>
    <t>기부금</t>
  </si>
  <si>
    <t>원조금</t>
  </si>
  <si>
    <t>보조금</t>
  </si>
  <si>
    <t>은행차입</t>
  </si>
  <si>
    <t>개인차입</t>
  </si>
  <si>
    <t>변상비</t>
  </si>
  <si>
    <t>위약금</t>
  </si>
  <si>
    <t>수혜금</t>
  </si>
  <si>
    <t>예비비</t>
  </si>
  <si>
    <t>전  출 금</t>
  </si>
  <si>
    <t>투       자       비</t>
  </si>
  <si>
    <t>상     환     금</t>
  </si>
  <si>
    <t>잡      지      출</t>
  </si>
  <si>
    <t>계</t>
  </si>
  <si>
    <t>시      설      비</t>
  </si>
  <si>
    <t>전   출   금</t>
  </si>
  <si>
    <t>투      자      비</t>
  </si>
  <si>
    <t>부 채 상 환 금</t>
  </si>
  <si>
    <t>장학금</t>
  </si>
  <si>
    <t>잡      지     출</t>
  </si>
  <si>
    <t>회의비</t>
  </si>
  <si>
    <t>여비</t>
  </si>
  <si>
    <t>봉급</t>
  </si>
  <si>
    <t>수당</t>
  </si>
  <si>
    <t>잡급</t>
  </si>
  <si>
    <t>퇴직금</t>
  </si>
  <si>
    <t>연료비</t>
  </si>
  <si>
    <t>차량비</t>
  </si>
  <si>
    <t>수  용
재료비</t>
  </si>
  <si>
    <t>시설비</t>
  </si>
  <si>
    <t>사례금</t>
  </si>
  <si>
    <t>이   사   회    비</t>
    <phoneticPr fontId="3" type="noConversion"/>
  </si>
  <si>
    <t>사  무  비</t>
    <phoneticPr fontId="3" type="noConversion"/>
  </si>
  <si>
    <t>수  용  비</t>
    <phoneticPr fontId="3" type="noConversion"/>
  </si>
  <si>
    <t>사   무   비</t>
    <phoneticPr fontId="3" type="noConversion"/>
  </si>
  <si>
    <t>재 산 조 성 비</t>
    <phoneticPr fontId="3" type="noConversion"/>
  </si>
  <si>
    <t>인 건 비</t>
    <phoneticPr fontId="3" type="noConversion"/>
  </si>
  <si>
    <t>소계</t>
    <phoneticPr fontId="3" type="noConversion"/>
  </si>
  <si>
    <t>수수료
수선비</t>
    <phoneticPr fontId="3" type="noConversion"/>
  </si>
  <si>
    <t>재 산 관 리 비</t>
    <phoneticPr fontId="3" type="noConversion"/>
  </si>
  <si>
    <t>주  식
매입비</t>
    <phoneticPr fontId="3" type="noConversion"/>
  </si>
  <si>
    <t>국  채
매입비</t>
    <phoneticPr fontId="3" type="noConversion"/>
  </si>
  <si>
    <t>기  타
투자비</t>
    <phoneticPr fontId="3" type="noConversion"/>
  </si>
  <si>
    <t>임원
수당</t>
    <phoneticPr fontId="3" type="noConversion"/>
  </si>
  <si>
    <t>공공
요금</t>
    <phoneticPr fontId="3" type="noConversion"/>
  </si>
  <si>
    <t>재  산
매입비</t>
    <phoneticPr fontId="3" type="noConversion"/>
  </si>
  <si>
    <t>공  과
보험료</t>
    <phoneticPr fontId="3" type="noConversion"/>
  </si>
  <si>
    <t>이  자
지출금</t>
    <phoneticPr fontId="3" type="noConversion"/>
  </si>
  <si>
    <t>원  금
상환금</t>
    <phoneticPr fontId="3" type="noConversion"/>
  </si>
  <si>
    <t>과년도지출</t>
    <phoneticPr fontId="3" type="noConversion"/>
  </si>
  <si>
    <t>기  타
제지출</t>
    <phoneticPr fontId="3" type="noConversion"/>
  </si>
  <si>
    <t>보상금</t>
    <phoneticPr fontId="3" type="noConversion"/>
  </si>
  <si>
    <t>소송비</t>
    <phoneticPr fontId="3" type="noConversion"/>
  </si>
  <si>
    <t>계</t>
    <phoneticPr fontId="12" type="noConversion"/>
  </si>
  <si>
    <t>(단위 : 천원)</t>
    <phoneticPr fontId="12" type="noConversion"/>
  </si>
  <si>
    <t>(금액단위 : 천원)</t>
    <phoneticPr fontId="4" type="noConversion"/>
  </si>
  <si>
    <t>관</t>
    <phoneticPr fontId="12" type="noConversion"/>
  </si>
  <si>
    <t>항</t>
    <phoneticPr fontId="12" type="noConversion"/>
  </si>
  <si>
    <t>목</t>
    <phoneticPr fontId="12" type="noConversion"/>
  </si>
  <si>
    <t>과           목</t>
    <phoneticPr fontId="12" type="noConversion"/>
  </si>
  <si>
    <t>과년도수입</t>
    <phoneticPr fontId="4" type="noConversion"/>
  </si>
  <si>
    <t>비   고</t>
    <phoneticPr fontId="4" type="noConversion"/>
  </si>
  <si>
    <t>차입금</t>
    <phoneticPr fontId="4" type="noConversion"/>
  </si>
  <si>
    <t>예금이자</t>
    <phoneticPr fontId="4" type="noConversion"/>
  </si>
  <si>
    <t>기타재산
매각대</t>
    <phoneticPr fontId="4" type="noConversion"/>
  </si>
  <si>
    <t>국채이자
수   입</t>
    <phoneticPr fontId="4" type="noConversion"/>
  </si>
  <si>
    <t>기타증권
수   입</t>
    <phoneticPr fontId="4" type="noConversion"/>
  </si>
  <si>
    <t>전년도
잉여금</t>
    <phoneticPr fontId="4" type="noConversion"/>
  </si>
  <si>
    <t>이  월
사업비</t>
    <phoneticPr fontId="4" type="noConversion"/>
  </si>
  <si>
    <t>불용물품
매각대</t>
    <phoneticPr fontId="4" type="noConversion"/>
  </si>
  <si>
    <t>증감액</t>
    <phoneticPr fontId="4" type="noConversion"/>
  </si>
  <si>
    <t>증감률(%)</t>
    <phoneticPr fontId="4" type="noConversion"/>
  </si>
  <si>
    <t>비    품
기계류비</t>
    <phoneticPr fontId="3" type="noConversion"/>
  </si>
  <si>
    <t>기타시설</t>
    <phoneticPr fontId="3" type="noConversion"/>
  </si>
  <si>
    <t>재  산
유지비</t>
    <phoneticPr fontId="3" type="noConversion"/>
  </si>
  <si>
    <t>임야수입</t>
    <phoneticPr fontId="4" type="noConversion"/>
  </si>
  <si>
    <t>임야매각대</t>
    <phoneticPr fontId="4" type="noConversion"/>
  </si>
  <si>
    <t>법인명</t>
    <phoneticPr fontId="12" type="noConversion"/>
  </si>
  <si>
    <t>(단위:천원)</t>
    <phoneticPr fontId="12" type="noConversion"/>
  </si>
  <si>
    <t>구분</t>
    <phoneticPr fontId="12" type="noConversion"/>
  </si>
  <si>
    <t>1. 세 입</t>
  </si>
  <si>
    <t>2. 세 출</t>
  </si>
  <si>
    <t xml:space="preserve">과 목 </t>
  </si>
  <si>
    <t>예산액</t>
  </si>
  <si>
    <t>(A)</t>
  </si>
  <si>
    <t>(B)</t>
  </si>
  <si>
    <t>비교증감</t>
  </si>
  <si>
    <t>(A-B)</t>
  </si>
  <si>
    <t>기본재산수입</t>
  </si>
  <si>
    <t>이사회비</t>
  </si>
  <si>
    <t>재산매각대</t>
  </si>
  <si>
    <t>인 건 비</t>
  </si>
  <si>
    <t>수 용 비</t>
  </si>
  <si>
    <t>투자수입</t>
  </si>
  <si>
    <t>시 설 비</t>
  </si>
  <si>
    <t>과년도수입</t>
  </si>
  <si>
    <t>재산관리비</t>
  </si>
  <si>
    <t>기부원조금</t>
  </si>
  <si>
    <t>투 자 비</t>
  </si>
  <si>
    <t>차 입 금</t>
  </si>
  <si>
    <t>부채상환금</t>
  </si>
  <si>
    <t>예금이자</t>
  </si>
  <si>
    <t>장 학 금</t>
  </si>
  <si>
    <t>잡 수 입</t>
  </si>
  <si>
    <t>제 지 출</t>
  </si>
  <si>
    <t>예 비 비</t>
  </si>
  <si>
    <t>합 계</t>
  </si>
  <si>
    <t>대지료
(토지임대수입)</t>
    <phoneticPr fontId="4" type="noConversion"/>
  </si>
  <si>
    <t>대가료
(건물임대수입)</t>
    <phoneticPr fontId="4" type="noConversion"/>
  </si>
  <si>
    <t>기타수입</t>
    <phoneticPr fontId="4" type="noConversion"/>
  </si>
  <si>
    <t>예금이자수입</t>
    <phoneticPr fontId="4" type="noConversion"/>
  </si>
  <si>
    <t>( 수 익 용) 기  본  재  산  수  입</t>
    <phoneticPr fontId="4" type="noConversion"/>
  </si>
  <si>
    <t>(수익용기본재산) 재  산  매  각  대</t>
    <phoneticPr fontId="4" type="noConversion"/>
  </si>
  <si>
    <t>현금처분대</t>
    <phoneticPr fontId="4" type="noConversion"/>
  </si>
  <si>
    <t>기본재산수입</t>
    <phoneticPr fontId="4" type="noConversion"/>
  </si>
  <si>
    <t>불용재산매각수입</t>
    <phoneticPr fontId="4" type="noConversion"/>
  </si>
  <si>
    <t>사업수입</t>
    <phoneticPr fontId="4" type="noConversion"/>
  </si>
  <si>
    <t>투자수입</t>
    <phoneticPr fontId="4" type="noConversion"/>
  </si>
  <si>
    <t>소계</t>
    <phoneticPr fontId="4" type="noConversion"/>
  </si>
  <si>
    <t>(법정부담금)
①</t>
    <phoneticPr fontId="12" type="noConversion"/>
  </si>
  <si>
    <t>세입(잡수입)</t>
    <phoneticPr fontId="12" type="noConversion"/>
  </si>
  <si>
    <t>법정부담금</t>
    <phoneticPr fontId="12" type="noConversion"/>
  </si>
  <si>
    <t>유지경영학교별</t>
    <phoneticPr fontId="4" type="noConversion"/>
  </si>
  <si>
    <t>계</t>
    <phoneticPr fontId="4" type="noConversion"/>
  </si>
  <si>
    <t>법인세 환급금</t>
    <phoneticPr fontId="4" type="noConversion"/>
  </si>
  <si>
    <t>업무추진비</t>
    <phoneticPr fontId="3" type="noConversion"/>
  </si>
  <si>
    <t>인쇄비</t>
    <phoneticPr fontId="3" type="noConversion"/>
  </si>
  <si>
    <t>운송비</t>
    <phoneticPr fontId="3" type="noConversion"/>
  </si>
  <si>
    <t>법정부담금</t>
    <phoneticPr fontId="3" type="noConversion"/>
  </si>
  <si>
    <t>(단위:천원)</t>
    <phoneticPr fontId="3" type="noConversion"/>
  </si>
  <si>
    <t>연금부담금</t>
  </si>
  <si>
    <t>건강보험부담금</t>
  </si>
  <si>
    <t>재해보상부담금</t>
  </si>
  <si>
    <t>교원</t>
  </si>
  <si>
    <t>비교 증감
(A-B)</t>
    <phoneticPr fontId="12" type="noConversion"/>
  </si>
  <si>
    <t>1. 재산수입</t>
    <phoneticPr fontId="12" type="noConversion"/>
  </si>
  <si>
    <t>1. 기본재산수입</t>
    <phoneticPr fontId="12" type="noConversion"/>
  </si>
  <si>
    <t>1. 대지료</t>
    <phoneticPr fontId="12" type="noConversion"/>
  </si>
  <si>
    <t>2. 대가료</t>
    <phoneticPr fontId="12" type="noConversion"/>
  </si>
  <si>
    <t>3. 임야수입</t>
    <phoneticPr fontId="12" type="noConversion"/>
  </si>
  <si>
    <t>4. 예금이자수입</t>
    <phoneticPr fontId="12" type="noConversion"/>
  </si>
  <si>
    <t>2. 재산매각대</t>
    <phoneticPr fontId="12" type="noConversion"/>
  </si>
  <si>
    <t>1. 토지매각대</t>
    <phoneticPr fontId="12" type="noConversion"/>
  </si>
  <si>
    <t>2. 건물매각대</t>
    <phoneticPr fontId="12" type="noConversion"/>
  </si>
  <si>
    <t>3. 임야매각대</t>
    <phoneticPr fontId="12" type="noConversion"/>
  </si>
  <si>
    <t>4. 현금처분대</t>
    <phoneticPr fontId="12" type="noConversion"/>
  </si>
  <si>
    <t>5. 기타재산매각대</t>
    <phoneticPr fontId="12" type="noConversion"/>
  </si>
  <si>
    <t>2. 사업수입</t>
    <phoneticPr fontId="12" type="noConversion"/>
  </si>
  <si>
    <t>1. 사업수입</t>
    <phoneticPr fontId="12" type="noConversion"/>
  </si>
  <si>
    <t>3. 투자수입</t>
    <phoneticPr fontId="12" type="noConversion"/>
  </si>
  <si>
    <t>1. 투자수입</t>
    <phoneticPr fontId="12" type="noConversion"/>
  </si>
  <si>
    <t>1. 배당금</t>
    <phoneticPr fontId="12" type="noConversion"/>
  </si>
  <si>
    <t>2. 국채상환금</t>
    <phoneticPr fontId="12" type="noConversion"/>
  </si>
  <si>
    <t>3. 국채이자수입</t>
    <phoneticPr fontId="12" type="noConversion"/>
  </si>
  <si>
    <t>4. 기타증권수입</t>
    <phoneticPr fontId="12" type="noConversion"/>
  </si>
  <si>
    <t>4. 과년도 수입</t>
    <phoneticPr fontId="12" type="noConversion"/>
  </si>
  <si>
    <t>1. 과년도 수입</t>
    <phoneticPr fontId="12" type="noConversion"/>
  </si>
  <si>
    <t>1. 기본재산수입</t>
    <phoneticPr fontId="12" type="noConversion"/>
  </si>
  <si>
    <t>2. 불용재산매각수입</t>
    <phoneticPr fontId="12" type="noConversion"/>
  </si>
  <si>
    <t>3. 사업수입</t>
    <phoneticPr fontId="12" type="noConversion"/>
  </si>
  <si>
    <t>4. 투자수입</t>
    <phoneticPr fontId="12" type="noConversion"/>
  </si>
  <si>
    <t>5. 이월금</t>
    <phoneticPr fontId="12" type="noConversion"/>
  </si>
  <si>
    <t>1. 전년도이월금</t>
    <phoneticPr fontId="12" type="noConversion"/>
  </si>
  <si>
    <t>1. 전년도잉여금</t>
    <phoneticPr fontId="12" type="noConversion"/>
  </si>
  <si>
    <t>2. 이월사업비</t>
    <phoneticPr fontId="12" type="noConversion"/>
  </si>
  <si>
    <t>6. 기부원조금</t>
    <phoneticPr fontId="12" type="noConversion"/>
  </si>
  <si>
    <t>1. 기부원조금</t>
    <phoneticPr fontId="12" type="noConversion"/>
  </si>
  <si>
    <t>1. 기부금</t>
    <phoneticPr fontId="12" type="noConversion"/>
  </si>
  <si>
    <t>2. 원조금</t>
    <phoneticPr fontId="12" type="noConversion"/>
  </si>
  <si>
    <t>3. 보조금</t>
    <phoneticPr fontId="12" type="noConversion"/>
  </si>
  <si>
    <t>7. 차입금</t>
    <phoneticPr fontId="12" type="noConversion"/>
  </si>
  <si>
    <t>1. 차입금</t>
    <phoneticPr fontId="12" type="noConversion"/>
  </si>
  <si>
    <t>1. 은행차입</t>
    <phoneticPr fontId="12" type="noConversion"/>
  </si>
  <si>
    <t>2. 개인차입</t>
    <phoneticPr fontId="12" type="noConversion"/>
  </si>
  <si>
    <t>8. 잡수입</t>
    <phoneticPr fontId="12" type="noConversion"/>
  </si>
  <si>
    <t>1. 물품매각대</t>
    <phoneticPr fontId="12" type="noConversion"/>
  </si>
  <si>
    <t>1. 불용물품매각대</t>
    <phoneticPr fontId="12" type="noConversion"/>
  </si>
  <si>
    <t>2. 예금이자</t>
    <phoneticPr fontId="12" type="noConversion"/>
  </si>
  <si>
    <t>1. 정기예금이자</t>
    <phoneticPr fontId="12" type="noConversion"/>
  </si>
  <si>
    <t>2. 신탁예금이자</t>
    <phoneticPr fontId="12" type="noConversion"/>
  </si>
  <si>
    <t>3. 통지예금이자</t>
    <phoneticPr fontId="12" type="noConversion"/>
  </si>
  <si>
    <t>4. 기타예금이자</t>
    <phoneticPr fontId="12" type="noConversion"/>
  </si>
  <si>
    <t>3. 잡수입</t>
    <phoneticPr fontId="12" type="noConversion"/>
  </si>
  <si>
    <t>1. 잡수입</t>
    <phoneticPr fontId="12" type="noConversion"/>
  </si>
  <si>
    <t>세    입    합    계</t>
    <phoneticPr fontId="12" type="noConversion"/>
  </si>
  <si>
    <t>1. 이사회비</t>
    <phoneticPr fontId="12" type="noConversion"/>
  </si>
  <si>
    <t>1. 임원수당</t>
    <phoneticPr fontId="12" type="noConversion"/>
  </si>
  <si>
    <t>2. 회의비</t>
    <phoneticPr fontId="12" type="noConversion"/>
  </si>
  <si>
    <t>3. 업무추진비</t>
    <phoneticPr fontId="12" type="noConversion"/>
  </si>
  <si>
    <t>4. 여비</t>
    <phoneticPr fontId="12" type="noConversion"/>
  </si>
  <si>
    <t>2. 사무비</t>
    <phoneticPr fontId="12" type="noConversion"/>
  </si>
  <si>
    <t>1. 인건비</t>
    <phoneticPr fontId="12" type="noConversion"/>
  </si>
  <si>
    <t>1. 봉급</t>
    <phoneticPr fontId="12" type="noConversion"/>
  </si>
  <si>
    <t>2. 수당</t>
    <phoneticPr fontId="12" type="noConversion"/>
  </si>
  <si>
    <t>3. 잡급</t>
    <phoneticPr fontId="12" type="noConversion"/>
  </si>
  <si>
    <t>5. 퇴직금</t>
    <phoneticPr fontId="12" type="noConversion"/>
  </si>
  <si>
    <t>2. 수용비</t>
    <phoneticPr fontId="12" type="noConversion"/>
  </si>
  <si>
    <t>1. 공공요금</t>
    <phoneticPr fontId="12" type="noConversion"/>
  </si>
  <si>
    <t>2. 연료비</t>
    <phoneticPr fontId="12" type="noConversion"/>
  </si>
  <si>
    <t>3. 차량비</t>
    <phoneticPr fontId="12" type="noConversion"/>
  </si>
  <si>
    <t>4. 비품기계류비</t>
    <phoneticPr fontId="12" type="noConversion"/>
  </si>
  <si>
    <t>5. 수수료 수선비</t>
    <phoneticPr fontId="12" type="noConversion"/>
  </si>
  <si>
    <t>6. 수용재료비</t>
    <phoneticPr fontId="12" type="noConversion"/>
  </si>
  <si>
    <t>7. 인쇄비</t>
    <phoneticPr fontId="12" type="noConversion"/>
  </si>
  <si>
    <t>8. 운송비</t>
    <phoneticPr fontId="12" type="noConversion"/>
  </si>
  <si>
    <t>3. 재산 조성비</t>
    <phoneticPr fontId="12" type="noConversion"/>
  </si>
  <si>
    <t>1. 시설비</t>
    <phoneticPr fontId="12" type="noConversion"/>
  </si>
  <si>
    <t>1. 재산매입비</t>
    <phoneticPr fontId="12" type="noConversion"/>
  </si>
  <si>
    <t>2. 시설비</t>
    <phoneticPr fontId="12" type="noConversion"/>
  </si>
  <si>
    <t>3. 기타시설</t>
    <phoneticPr fontId="12" type="noConversion"/>
  </si>
  <si>
    <t>2. 재산관리비</t>
    <phoneticPr fontId="12" type="noConversion"/>
  </si>
  <si>
    <t>1. 재산유지비</t>
    <phoneticPr fontId="12" type="noConversion"/>
  </si>
  <si>
    <t>2. 공과보험료</t>
    <phoneticPr fontId="12" type="noConversion"/>
  </si>
  <si>
    <t>4. 전출금</t>
    <phoneticPr fontId="12" type="noConversion"/>
  </si>
  <si>
    <t>1. 전출금</t>
    <phoneticPr fontId="12" type="noConversion"/>
  </si>
  <si>
    <t>5. 투자비</t>
    <phoneticPr fontId="12" type="noConversion"/>
  </si>
  <si>
    <t>1. 투자비</t>
    <phoneticPr fontId="12" type="noConversion"/>
  </si>
  <si>
    <t>1. 주식매입비</t>
    <phoneticPr fontId="12" type="noConversion"/>
  </si>
  <si>
    <t>2. 국채매입비</t>
    <phoneticPr fontId="12" type="noConversion"/>
  </si>
  <si>
    <t>3. 기타투자비</t>
    <phoneticPr fontId="12" type="noConversion"/>
  </si>
  <si>
    <t>6. 과년도 지출</t>
    <phoneticPr fontId="12" type="noConversion"/>
  </si>
  <si>
    <t>1. 과년도 지출</t>
    <phoneticPr fontId="12" type="noConversion"/>
  </si>
  <si>
    <t>1. 과년도지출</t>
    <phoneticPr fontId="12" type="noConversion"/>
  </si>
  <si>
    <t>7. 상환금</t>
    <phoneticPr fontId="12" type="noConversion"/>
  </si>
  <si>
    <t>1. 부채상환금</t>
    <phoneticPr fontId="12" type="noConversion"/>
  </si>
  <si>
    <t>1. 원금상환금</t>
    <phoneticPr fontId="12" type="noConversion"/>
  </si>
  <si>
    <t>2. 이자상환금</t>
    <phoneticPr fontId="12" type="noConversion"/>
  </si>
  <si>
    <t>8. 수혜금</t>
    <phoneticPr fontId="12" type="noConversion"/>
  </si>
  <si>
    <t>1. 장학금</t>
    <phoneticPr fontId="12" type="noConversion"/>
  </si>
  <si>
    <t>9. 잡지출</t>
    <phoneticPr fontId="12" type="noConversion"/>
  </si>
  <si>
    <t>1. 제지출</t>
    <phoneticPr fontId="12" type="noConversion"/>
  </si>
  <si>
    <t>1. 보상금</t>
    <phoneticPr fontId="12" type="noConversion"/>
  </si>
  <si>
    <t>2. 사례금</t>
    <phoneticPr fontId="12" type="noConversion"/>
  </si>
  <si>
    <t>3. 소송비</t>
    <phoneticPr fontId="12" type="noConversion"/>
  </si>
  <si>
    <t>4. 기타제지출</t>
    <phoneticPr fontId="12" type="noConversion"/>
  </si>
  <si>
    <t>10. 예비비</t>
    <phoneticPr fontId="12" type="noConversion"/>
  </si>
  <si>
    <t>1. 예비비</t>
    <phoneticPr fontId="12" type="noConversion"/>
  </si>
  <si>
    <t>세    출    합    계</t>
    <phoneticPr fontId="12" type="noConversion"/>
  </si>
  <si>
    <r>
      <t xml:space="preserve">산     출      기      초 
  </t>
    </r>
    <r>
      <rPr>
        <b/>
        <sz val="10"/>
        <rFont val="돋움"/>
        <family val="3"/>
        <charset val="129"/>
      </rPr>
      <t xml:space="preserve"> (단위 : 원)</t>
    </r>
    <phoneticPr fontId="12" type="noConversion"/>
  </si>
  <si>
    <t>기타 전출금</t>
    <phoneticPr fontId="12" type="noConversion"/>
  </si>
  <si>
    <t>시설사업비⑤</t>
    <phoneticPr fontId="12" type="noConversion"/>
  </si>
  <si>
    <t>(법인세환급금)학교분 ③</t>
    <phoneticPr fontId="12" type="noConversion"/>
  </si>
  <si>
    <t>전 출 금
(①~⑦ 합계)</t>
    <phoneticPr fontId="12" type="noConversion"/>
  </si>
  <si>
    <t>기타 전출금⑦</t>
    <phoneticPr fontId="12" type="noConversion"/>
  </si>
  <si>
    <t>학교운영경비</t>
    <phoneticPr fontId="12" type="noConversion"/>
  </si>
  <si>
    <t>법인세 환급급
(학교분)</t>
    <phoneticPr fontId="12" type="noConversion"/>
  </si>
  <si>
    <t>교육청
대응투자비</t>
    <phoneticPr fontId="12" type="noConversion"/>
  </si>
  <si>
    <t>시설사업비</t>
    <phoneticPr fontId="12" type="noConversion"/>
  </si>
  <si>
    <t>교육청 외
기타지원금</t>
    <phoneticPr fontId="12" type="noConversion"/>
  </si>
  <si>
    <t xml:space="preserve">이월금
(①~ ③합계)
</t>
    <phoneticPr fontId="12" type="noConversion"/>
  </si>
  <si>
    <t>전년도
잉여금①</t>
    <phoneticPr fontId="12" type="noConversion"/>
  </si>
  <si>
    <t>(학교운영경비)
②</t>
    <phoneticPr fontId="12" type="noConversion"/>
  </si>
  <si>
    <t>이월사업비
②</t>
    <phoneticPr fontId="12" type="noConversion"/>
  </si>
  <si>
    <t>임대보증금
미환급금
③</t>
    <phoneticPr fontId="12" type="noConversion"/>
  </si>
  <si>
    <t>전년도
이월금</t>
    <phoneticPr fontId="12" type="noConversion"/>
  </si>
  <si>
    <t>전출금</t>
    <phoneticPr fontId="12" type="noConversion"/>
  </si>
  <si>
    <t>과 목
(항별)</t>
    <phoneticPr fontId="12" type="noConversion"/>
  </si>
  <si>
    <t>세출(전출금)</t>
    <phoneticPr fontId="12" type="noConversion"/>
  </si>
  <si>
    <t>법인세 환급금
(학교분)</t>
    <phoneticPr fontId="4" type="noConversion"/>
  </si>
  <si>
    <t>5. 배당금 수입</t>
    <phoneticPr fontId="12" type="noConversion"/>
  </si>
  <si>
    <t>6. 법인세 환급금</t>
    <phoneticPr fontId="12" type="noConversion"/>
  </si>
  <si>
    <t>7.기타수입</t>
    <phoneticPr fontId="12" type="noConversion"/>
  </si>
  <si>
    <t>3. 임대보증금
    미환급금</t>
    <phoneticPr fontId="12" type="noConversion"/>
  </si>
  <si>
    <t>3.임대보증금 수입</t>
    <phoneticPr fontId="12" type="noConversion"/>
  </si>
  <si>
    <t>2.법인세 환급금
   (학교분)</t>
    <phoneticPr fontId="12" type="noConversion"/>
  </si>
  <si>
    <t>3. 변상비</t>
    <phoneticPr fontId="12" type="noConversion"/>
  </si>
  <si>
    <t>4. 위약금</t>
    <phoneticPr fontId="12" type="noConversion"/>
  </si>
  <si>
    <t>배당금 수입</t>
    <phoneticPr fontId="4" type="noConversion"/>
  </si>
  <si>
    <t>임대보증금 
미환급금</t>
    <phoneticPr fontId="4" type="noConversion"/>
  </si>
  <si>
    <t>임대보증금 수입</t>
    <phoneticPr fontId="4" type="noConversion"/>
  </si>
  <si>
    <t>법인세환급금
(학교분)</t>
    <phoneticPr fontId="4" type="noConversion"/>
  </si>
  <si>
    <t xml:space="preserve"> * 서식 변경 불가</t>
    <phoneticPr fontId="4" type="noConversion"/>
  </si>
  <si>
    <t xml:space="preserve"> * 금액단위: 천원</t>
    <phoneticPr fontId="4" type="noConversion"/>
  </si>
  <si>
    <t>1.법정부담금</t>
    <phoneticPr fontId="12" type="noConversion"/>
  </si>
  <si>
    <t>3. 법인세 환급금
   (학교분)</t>
    <phoneticPr fontId="12" type="noConversion"/>
  </si>
  <si>
    <t>5.시설사업비</t>
    <phoneticPr fontId="12" type="noConversion"/>
  </si>
  <si>
    <t>6.교육청 외 기타지원금</t>
    <phoneticPr fontId="12" type="noConversion"/>
  </si>
  <si>
    <t>7.기타 전출금</t>
    <phoneticPr fontId="12" type="noConversion"/>
  </si>
  <si>
    <t>계</t>
    <phoneticPr fontId="12" type="noConversion"/>
  </si>
  <si>
    <t>2. 학교운영경비</t>
    <phoneticPr fontId="12" type="noConversion"/>
  </si>
  <si>
    <t>학교운영경비</t>
    <phoneticPr fontId="3" type="noConversion"/>
  </si>
  <si>
    <t>법인세환급금
(학교분)</t>
    <phoneticPr fontId="3" type="noConversion"/>
  </si>
  <si>
    <t>교육청
대응투자비</t>
    <phoneticPr fontId="3" type="noConversion"/>
  </si>
  <si>
    <t>시설사업비</t>
    <phoneticPr fontId="3" type="noConversion"/>
  </si>
  <si>
    <t>교육청 외 
기타지원금</t>
    <phoneticPr fontId="3" type="noConversion"/>
  </si>
  <si>
    <t>기타전출금</t>
    <phoneticPr fontId="3" type="noConversion"/>
  </si>
  <si>
    <t>임대보증금
환급금</t>
    <phoneticPr fontId="3" type="noConversion"/>
  </si>
  <si>
    <r>
      <t xml:space="preserve">산     출      기      초 
</t>
    </r>
    <r>
      <rPr>
        <b/>
        <sz val="10"/>
        <rFont val="돋움"/>
        <family val="3"/>
        <charset val="129"/>
      </rPr>
      <t xml:space="preserve">   </t>
    </r>
    <r>
      <rPr>
        <b/>
        <sz val="10"/>
        <color indexed="10"/>
        <rFont val="돋움"/>
        <family val="3"/>
        <charset val="129"/>
      </rPr>
      <t>(단위 : 원)</t>
    </r>
    <phoneticPr fontId="12" type="noConversion"/>
  </si>
  <si>
    <t>법인명</t>
    <phoneticPr fontId="12" type="noConversion"/>
  </si>
  <si>
    <t>4.교육청대응투자비</t>
    <phoneticPr fontId="12" type="noConversion"/>
  </si>
  <si>
    <t>세입 총계</t>
    <phoneticPr fontId="4" type="noConversion"/>
  </si>
  <si>
    <t>세출 총계</t>
    <phoneticPr fontId="3" type="noConversion"/>
  </si>
  <si>
    <t>순수익액
(C=A-B)</t>
    <phoneticPr fontId="12" type="noConversion"/>
  </si>
  <si>
    <t>전출금
책정 기준
(D=C*80%)</t>
    <phoneticPr fontId="12" type="noConversion"/>
  </si>
  <si>
    <t>전출금
편성액
( E )</t>
    <phoneticPr fontId="12" type="noConversion"/>
  </si>
  <si>
    <t>과부족
(D-E)</t>
    <phoneticPr fontId="12" type="noConversion"/>
  </si>
  <si>
    <t>교육청
대응투자비④</t>
    <phoneticPr fontId="12" type="noConversion"/>
  </si>
  <si>
    <t>과년도 지출</t>
    <phoneticPr fontId="12" type="noConversion"/>
  </si>
  <si>
    <t>재산
수입</t>
    <phoneticPr fontId="12" type="noConversion"/>
  </si>
  <si>
    <t>잡수입</t>
    <phoneticPr fontId="12" type="noConversion"/>
  </si>
  <si>
    <t>교육청 외 
기타지원금⑥</t>
    <phoneticPr fontId="12" type="noConversion"/>
  </si>
  <si>
    <t>학교법인운영필요경비</t>
    <phoneticPr fontId="12" type="noConversion"/>
  </si>
  <si>
    <t>수익비용</t>
    <phoneticPr fontId="12" type="noConversion"/>
  </si>
  <si>
    <t>총 수입액
(a)</t>
    <phoneticPr fontId="12" type="noConversion"/>
  </si>
  <si>
    <t>제세공과금
(b)</t>
    <phoneticPr fontId="12" type="noConversion"/>
  </si>
  <si>
    <t>잔액
(c=a-b)</t>
    <phoneticPr fontId="12" type="noConversion"/>
  </si>
  <si>
    <t>공제경비</t>
    <phoneticPr fontId="12" type="noConversion"/>
  </si>
  <si>
    <t>운영비용
(d=c*30%)</t>
    <phoneticPr fontId="12" type="noConversion"/>
  </si>
  <si>
    <t>계</t>
    <phoneticPr fontId="12" type="noConversion"/>
  </si>
  <si>
    <t>법정부담경비
(e=c*70%)</t>
    <phoneticPr fontId="12" type="noConversion"/>
  </si>
  <si>
    <t>계(f)</t>
    <phoneticPr fontId="12" type="noConversion"/>
  </si>
  <si>
    <t>(금액단위: 원)</t>
  </si>
  <si>
    <t>수익용기본재산 수익액</t>
    <phoneticPr fontId="12" type="noConversion"/>
  </si>
  <si>
    <t xml:space="preserve">▶ 유지·경영학교 법정부담금 100% 미납 학교법인 </t>
    <phoneticPr fontId="12" type="noConversion"/>
  </si>
  <si>
    <t xml:space="preserve">▶ 유지·경영학교 법정부담금 100% 납부 학교법인 </t>
    <phoneticPr fontId="12" type="noConversion"/>
  </si>
  <si>
    <t>공제경비</t>
    <phoneticPr fontId="12" type="noConversion"/>
  </si>
  <si>
    <t>제세공과금</t>
    <phoneticPr fontId="12" type="noConversion"/>
  </si>
  <si>
    <t>법정부담경비</t>
    <phoneticPr fontId="12" type="noConversion"/>
  </si>
  <si>
    <t>계(B)</t>
    <phoneticPr fontId="12" type="noConversion"/>
  </si>
  <si>
    <t>수익용기본재산 
수익액(A)</t>
    <phoneticPr fontId="12" type="noConversion"/>
  </si>
  <si>
    <t>2018회계연도</t>
    <phoneticPr fontId="4" type="noConversion"/>
  </si>
  <si>
    <t>학교법인운영
필요경비</t>
    <phoneticPr fontId="12" type="noConversion"/>
  </si>
  <si>
    <t>1. POSCO 기부금</t>
    <phoneticPr fontId="12" type="noConversion"/>
  </si>
  <si>
    <t>2. POSCO 건설 등 기부금(인천포스코고)</t>
    <phoneticPr fontId="12" type="noConversion"/>
  </si>
  <si>
    <t>1. 법인일반회계 법인세 환급금</t>
    <phoneticPr fontId="12" type="noConversion"/>
  </si>
  <si>
    <t>2. 법인카드포인트 캐쉬백 전환금 수입</t>
    <phoneticPr fontId="12" type="noConversion"/>
  </si>
  <si>
    <t>3. 장기대여금 이자수입</t>
    <phoneticPr fontId="12" type="noConversion"/>
  </si>
  <si>
    <t>1. 포항제철공업고등학교 법인세 환급금</t>
    <phoneticPr fontId="12" type="noConversion"/>
  </si>
  <si>
    <t>2, 포항제철고등학교 법인세 환급금</t>
    <phoneticPr fontId="12" type="noConversion"/>
  </si>
  <si>
    <t>3. 포항제철중학교 법인세 환급금</t>
    <phoneticPr fontId="12" type="noConversion"/>
  </si>
  <si>
    <t>4. 포항제철초등학교 법인세 환급금</t>
    <phoneticPr fontId="12" type="noConversion"/>
  </si>
  <si>
    <t>5. 포항제철지곡초등학교 법인세 환급금</t>
    <phoneticPr fontId="12" type="noConversion"/>
  </si>
  <si>
    <t>6. 포항제철유치원 법인세 환급금</t>
    <phoneticPr fontId="12" type="noConversion"/>
  </si>
  <si>
    <t>7. 광양제철고등학교 법인세 환급금</t>
    <phoneticPr fontId="12" type="noConversion"/>
  </si>
  <si>
    <t>8. 광양제철중학교 법인세 환급금</t>
    <phoneticPr fontId="12" type="noConversion"/>
  </si>
  <si>
    <t>9. 광양제철초등학교 법인세 환급금</t>
    <phoneticPr fontId="12" type="noConversion"/>
  </si>
  <si>
    <t>10. 광양제철남초등학교 법인세 환급금</t>
    <phoneticPr fontId="12" type="noConversion"/>
  </si>
  <si>
    <t>11. 광양제철유치원 법인세 환급금</t>
    <phoneticPr fontId="12" type="noConversion"/>
  </si>
  <si>
    <t>12. 인천포스코고등학교 법인세 환급금</t>
    <phoneticPr fontId="12" type="noConversion"/>
  </si>
  <si>
    <t xml:space="preserve"> 학교운동부 정책종목(체조) 육성지원금(경북도체육회)</t>
    <phoneticPr fontId="12" type="noConversion"/>
  </si>
  <si>
    <t xml:space="preserve"> 장기대여금 수입</t>
    <phoneticPr fontId="12" type="noConversion"/>
  </si>
  <si>
    <t xml:space="preserve"> 수익용기본재산(채권) 투자수입</t>
    <phoneticPr fontId="12" type="noConversion"/>
  </si>
  <si>
    <t xml:space="preserve"> 수익용기본재산(채권)에 대한 법인세 환급금 수입</t>
    <phoneticPr fontId="12" type="noConversion"/>
  </si>
  <si>
    <t xml:space="preserve"> ㈜POSCO 주식 배당금 수입</t>
    <phoneticPr fontId="12" type="noConversion"/>
  </si>
  <si>
    <t xml:space="preserve"> 법인 운영자금 수입이자</t>
    <phoneticPr fontId="12" type="noConversion"/>
  </si>
  <si>
    <t>포스코교육재단</t>
    <phoneticPr fontId="4" type="noConversion"/>
  </si>
  <si>
    <t xml:space="preserve"> 1. 전산수수료 </t>
    <phoneticPr fontId="12" type="noConversion"/>
  </si>
  <si>
    <t xml:space="preserve"> 2. 기타임차료</t>
    <phoneticPr fontId="12" type="noConversion"/>
  </si>
  <si>
    <t>1. 포항제철공업고등학교 법정부담금(건강보험부담금)전출</t>
  </si>
  <si>
    <t>2. 포항제철고등학교 법정부담금(건강보험부담금)전출</t>
  </si>
  <si>
    <t>3. 포항제철중학교 법정부담금(건강보험부담금)전출</t>
  </si>
  <si>
    <t>4. 포항제철초등학교 법정부담금(건강보험부담금)전출</t>
  </si>
  <si>
    <t>5. 포항제철지곡초등학교 법정부담금(건강보험부담금)전출</t>
  </si>
  <si>
    <t>6. 포항제철유치원 법정부담금(건강보험부담금)전출</t>
  </si>
  <si>
    <t>7. 광양제철고등학교 법정부담금(건강보험부담금)전출</t>
  </si>
  <si>
    <t>8. 광양제철중학교 법정부담금(건강보험부담금)전출</t>
  </si>
  <si>
    <t>9. 광양제철초등학교 법정부담금(건강보험부담금)전출</t>
  </si>
  <si>
    <t>10. 광양제철남초등학교 법정부담금(건강보험부담금)전출</t>
  </si>
  <si>
    <t>11. 광양제철유치원 법정부담금(건강보험부담금)전출</t>
  </si>
  <si>
    <t>12. 인천포스코고등학교 법정부담금(건강보험부담금)전출</t>
  </si>
  <si>
    <t>13. 포항제철공업고등학교 법정부담금(연금부담금)전출</t>
  </si>
  <si>
    <t>14. 포항제철고등학교 법정부담금(연금부담금)전출</t>
  </si>
  <si>
    <t>15. 포항제철중학교 법정부담금(연금부담금)전출</t>
  </si>
  <si>
    <t>16. 포항제철초등학교 법정부담금(연금부담금)전출</t>
  </si>
  <si>
    <t>17. 포항제철지곡초등학교 법정부담금(연금부담금)전출</t>
  </si>
  <si>
    <t>18. 포항제철유치원 법정부담금(연금부담금)전출</t>
  </si>
  <si>
    <t>19. 광양제철고등학교 법정부담금(연금부담금)전출</t>
  </si>
  <si>
    <t>20.광양제철중학교 법정부담금(연금부담금)전출</t>
  </si>
  <si>
    <t>21. 광양제철초등학교 법정부담금(연금부담금)전출</t>
  </si>
  <si>
    <t>22. 광양제철남초등학교 법정부담금(연금부담금)전출</t>
  </si>
  <si>
    <t>23. 광양제철유치원 법정부담금(연금부담금)전출</t>
  </si>
  <si>
    <t>24. 인천포스코고등학교 법정부담금(연금부담금)전출</t>
  </si>
  <si>
    <t>25. 포항제철공업고등학교 법정부담금(재해보상부담금)전출</t>
  </si>
  <si>
    <t>26. 포항제철고등학교 법정부담금(재해보상부담금)전출</t>
  </si>
  <si>
    <t>27. 포항제철중학교 법정부담금(재해보상부담금)전출</t>
  </si>
  <si>
    <t>28. 포항제철초등학교 법정부담금(재해보상부담금)전출</t>
  </si>
  <si>
    <t>29. 포항제철지곡초등학교 법정부담금(재해보상부담금)전출</t>
  </si>
  <si>
    <t>30. 포항제철유치원 법정부담금(재해보상부담금)전출</t>
  </si>
  <si>
    <t>31. 광양제철고등학교 법정부담금(재해보상부담금)전출</t>
  </si>
  <si>
    <t>32. 광양제철중학교 법정부담금(재해보상부담금)전출</t>
  </si>
  <si>
    <t>33. 광양제철초등학교 법정부담금(재해보상부담금)전출</t>
  </si>
  <si>
    <t>34. 광양제철남초등학교 법정부담금(재해보상부담금)전출</t>
  </si>
  <si>
    <t>35. 광양제철유치원 법정부담금(재해보상부담금)전출</t>
  </si>
  <si>
    <t>36. 인천포스코고등학교 법정부담금(재해보상부담금)전출</t>
  </si>
  <si>
    <t>1. 포항제철공업고등학교 학교운영경비 전출</t>
  </si>
  <si>
    <t>2. 포항제철고등학교 학교운영경비 전출</t>
  </si>
  <si>
    <t>3. 포항제철중학교 학교운영경비 전출</t>
  </si>
  <si>
    <t>4. 포항제철초등학교 학교운영경비 전출</t>
  </si>
  <si>
    <t>5. 포항제철지곡초등학교 학교운영경비 전출</t>
  </si>
  <si>
    <t>6. 포항제철유치원 학교운영경비 전출</t>
  </si>
  <si>
    <t>7. 광양제철고등학교 학교운영경비 전출</t>
  </si>
  <si>
    <t>8. 광양제철중학교 학교운영경비 전출</t>
  </si>
  <si>
    <t>9. 광양제철초등학교 학교운영경비 전출</t>
  </si>
  <si>
    <t>10. 광양제철남초등학교 학교운영경비 전출</t>
  </si>
  <si>
    <t>11. 광양제철유치원 학교운영경비 전출</t>
  </si>
  <si>
    <t>12. 인천포스코고등학교 학교운영경비 전출</t>
  </si>
  <si>
    <t>1. 포항제철공업고등학교 법인세 환급금</t>
  </si>
  <si>
    <t>2, 포항제철고등학교 법인세 환급금</t>
  </si>
  <si>
    <t>3. 포항제철중학교 법인세 환급금</t>
  </si>
  <si>
    <t>4. 포항제철초등학교 법인세 환급금</t>
  </si>
  <si>
    <t>5. 포항제철지곡초등학교 법인세 환급금</t>
  </si>
  <si>
    <t>6. 포항제철유치원 법인세 환급금</t>
  </si>
  <si>
    <t>7. 광양제철고등학교 법인세 환급금</t>
  </si>
  <si>
    <t>8. 광양제철중학교 법인세 환급금</t>
  </si>
  <si>
    <t>9. 광양제철초등학교 법인세 환급금</t>
  </si>
  <si>
    <t>10. 광양제철남초등학교 법인세 환급금</t>
  </si>
  <si>
    <t>11. 광양제철유치원 법인세 환급금</t>
  </si>
  <si>
    <t>12. 인천포스코고등학교 법인세 환급금</t>
  </si>
  <si>
    <t>포항제철유치원</t>
  </si>
  <si>
    <t>포항제철초등학교</t>
  </si>
  <si>
    <t>포항제철지곡초등학교</t>
  </si>
  <si>
    <t>포항제철공업고등학교</t>
  </si>
  <si>
    <t>포항제철고등학교</t>
  </si>
  <si>
    <t>포항제철중학교</t>
  </si>
  <si>
    <t>광양제철고등학교</t>
  </si>
  <si>
    <t>광양제철중학교</t>
  </si>
  <si>
    <t>광양제철초등학교</t>
  </si>
  <si>
    <t>광양제철남초등학교</t>
  </si>
  <si>
    <t>광양제철유치원</t>
  </si>
  <si>
    <t>인천포스코고등학교</t>
    <phoneticPr fontId="12" type="noConversion"/>
  </si>
  <si>
    <t xml:space="preserve"> 1. 포철고 시설대보수비</t>
    <phoneticPr fontId="12" type="noConversion"/>
  </si>
  <si>
    <t xml:space="preserve"> 2. 광철고 시설대보수비</t>
    <phoneticPr fontId="12" type="noConversion"/>
  </si>
  <si>
    <t xml:space="preserve"> 법인 임직원 봉급</t>
    <phoneticPr fontId="12" type="noConversion"/>
  </si>
  <si>
    <t xml:space="preserve"> 법인 임직원 수당 등</t>
    <phoneticPr fontId="12" type="noConversion"/>
  </si>
  <si>
    <t xml:space="preserve"> 난방연료비 등</t>
    <phoneticPr fontId="12" type="noConversion"/>
  </si>
  <si>
    <t xml:space="preserve"> 업무용 차량 운영비</t>
    <phoneticPr fontId="12" type="noConversion"/>
  </si>
  <si>
    <t xml:space="preserve"> 비품 및 자산취득비</t>
    <phoneticPr fontId="12" type="noConversion"/>
  </si>
  <si>
    <t>포스코교육재단</t>
    <phoneticPr fontId="12" type="noConversion"/>
  </si>
  <si>
    <r>
      <t xml:space="preserve">경정예산액
(A)
</t>
    </r>
    <r>
      <rPr>
        <b/>
        <sz val="10"/>
        <color indexed="10"/>
        <rFont val="돋움"/>
        <family val="3"/>
        <charset val="129"/>
      </rPr>
      <t>(단위:천원)</t>
    </r>
    <phoneticPr fontId="12" type="noConversion"/>
  </si>
  <si>
    <r>
      <t xml:space="preserve">기정예산액
(B)
</t>
    </r>
    <r>
      <rPr>
        <b/>
        <sz val="10"/>
        <color indexed="10"/>
        <rFont val="돋움"/>
        <family val="3"/>
        <charset val="129"/>
      </rPr>
      <t>(단위:천원)</t>
    </r>
    <phoneticPr fontId="12" type="noConversion"/>
  </si>
  <si>
    <t>4. 사택임차보증금회수</t>
    <phoneticPr fontId="12" type="noConversion"/>
  </si>
  <si>
    <t>세입예산(기정예산)</t>
    <phoneticPr fontId="4" type="noConversion"/>
  </si>
  <si>
    <r>
      <t xml:space="preserve">경정예산액
(A)
</t>
    </r>
    <r>
      <rPr>
        <b/>
        <sz val="10"/>
        <rFont val="돋움"/>
        <family val="3"/>
        <charset val="129"/>
      </rPr>
      <t>(단위:천원)</t>
    </r>
    <phoneticPr fontId="12" type="noConversion"/>
  </si>
  <si>
    <r>
      <t xml:space="preserve">기정예산액
(B)
</t>
    </r>
    <r>
      <rPr>
        <b/>
        <sz val="10"/>
        <rFont val="돋움"/>
        <family val="3"/>
        <charset val="129"/>
      </rPr>
      <t>(단위:천원)</t>
    </r>
    <phoneticPr fontId="12" type="noConversion"/>
  </si>
  <si>
    <t xml:space="preserve"> 이사회 개최 참석 수당</t>
    <phoneticPr fontId="12" type="noConversion"/>
  </si>
  <si>
    <t xml:space="preserve"> 이사회 개최경비</t>
    <phoneticPr fontId="12" type="noConversion"/>
  </si>
  <si>
    <t xml:space="preserve"> 이사회 개최 참석 이사 여비</t>
    <phoneticPr fontId="12" type="noConversion"/>
  </si>
  <si>
    <t xml:space="preserve"> 1. 전기료</t>
    <phoneticPr fontId="12" type="noConversion"/>
  </si>
  <si>
    <t xml:space="preserve"> 3. 수선비</t>
    <phoneticPr fontId="12" type="noConversion"/>
  </si>
  <si>
    <t xml:space="preserve"> 1. 용역비</t>
    <phoneticPr fontId="12" type="noConversion"/>
  </si>
  <si>
    <t xml:space="preserve">  법인 시설유지보수</t>
    <phoneticPr fontId="12" type="noConversion"/>
  </si>
  <si>
    <t xml:space="preserve"> 2. 기타수수료</t>
    <phoneticPr fontId="12" type="noConversion"/>
  </si>
  <si>
    <t>세출예산(기정예산)</t>
    <phoneticPr fontId="4" type="noConversion"/>
  </si>
  <si>
    <t>경정예산액</t>
    <phoneticPr fontId="12" type="noConversion"/>
  </si>
  <si>
    <t>기정</t>
    <phoneticPr fontId="12" type="noConversion"/>
  </si>
  <si>
    <t>학교법인회계 세입예산 명세서(2019 추경예산)</t>
    <phoneticPr fontId="12" type="noConversion"/>
  </si>
  <si>
    <t xml:space="preserve"> 전년도 잉여금</t>
    <phoneticPr fontId="12" type="noConversion"/>
  </si>
  <si>
    <t xml:space="preserve"> 불용품매각대</t>
    <phoneticPr fontId="12" type="noConversion"/>
  </si>
  <si>
    <t>5. 기타잡수입</t>
    <phoneticPr fontId="12" type="noConversion"/>
  </si>
  <si>
    <t xml:space="preserve"> 수익용기본재산(골프회원권) 매각 수입</t>
    <phoneticPr fontId="12" type="noConversion"/>
  </si>
  <si>
    <r>
      <t>법인명 :</t>
    </r>
    <r>
      <rPr>
        <sz val="12"/>
        <rFont val="돋움"/>
        <family val="3"/>
        <charset val="129"/>
      </rPr>
      <t xml:space="preserve"> 학교법인 포스코교육재단</t>
    </r>
    <phoneticPr fontId="12" type="noConversion"/>
  </si>
  <si>
    <t>2019회계연도</t>
    <phoneticPr fontId="4" type="noConversion"/>
  </si>
  <si>
    <t xml:space="preserve">  2019회계연도 학교법인 추경예산 세부 예산내역(세입)</t>
    <phoneticPr fontId="4" type="noConversion"/>
  </si>
  <si>
    <t>학교법인회계 세출예산 명세서(2019 추경예산)</t>
    <phoneticPr fontId="12" type="noConversion"/>
  </si>
  <si>
    <t xml:space="preserve"> 법인 비정규직원 급여 등</t>
    <phoneticPr fontId="12" type="noConversion"/>
  </si>
  <si>
    <t xml:space="preserve"> 2. 통신비</t>
    <phoneticPr fontId="12" type="noConversion"/>
  </si>
  <si>
    <t xml:space="preserve"> 3. 수도료</t>
    <phoneticPr fontId="12" type="noConversion"/>
  </si>
  <si>
    <t xml:space="preserve"> 3. 행사비, 교직원맞춤형복지비, 교육훈련비 등 </t>
    <phoneticPr fontId="12" type="noConversion"/>
  </si>
  <si>
    <t xml:space="preserve"> 도서구입 및 기타도서인쇄비</t>
    <phoneticPr fontId="12" type="noConversion"/>
  </si>
  <si>
    <t xml:space="preserve"> 기타잡지출</t>
    <phoneticPr fontId="12" type="noConversion"/>
  </si>
  <si>
    <t xml:space="preserve">  포철초 화재관련 소송 및 인천포스코고 소송 등</t>
    <phoneticPr fontId="12" type="noConversion"/>
  </si>
  <si>
    <t xml:space="preserve"> 포철초 감정평가 등</t>
    <phoneticPr fontId="12" type="noConversion"/>
  </si>
  <si>
    <t xml:space="preserve"> 3. 포철유 시설대보수비</t>
    <phoneticPr fontId="12" type="noConversion"/>
  </si>
  <si>
    <t xml:space="preserve"> 4. 광철유 시설대보수비</t>
    <phoneticPr fontId="12" type="noConversion"/>
  </si>
  <si>
    <t xml:space="preserve">  학교 화재보험료</t>
    <phoneticPr fontId="12" type="noConversion"/>
  </si>
  <si>
    <t xml:space="preserve"> 수익용기본재산(골프회원권) 매각 수입 활용 재투자</t>
    <phoneticPr fontId="12" type="noConversion"/>
  </si>
  <si>
    <t xml:space="preserve"> 예비비</t>
    <phoneticPr fontId="12" type="noConversion"/>
  </si>
  <si>
    <t>2019회계연도 법인회계 추경예산 학교운영비 전출금 편성 현황</t>
    <phoneticPr fontId="12" type="noConversion"/>
  </si>
  <si>
    <t xml:space="preserve">  2019회계연도 학교법인 추경예산 세부 예산내역(세출)</t>
    <phoneticPr fontId="4" type="noConversion"/>
  </si>
  <si>
    <t>법인명 : 학교법인 포스코교육재단</t>
    <phoneticPr fontId="12" type="noConversion"/>
  </si>
  <si>
    <t xml:space="preserve">     법인명 : 학교법인 포스코교육재단</t>
    <phoneticPr fontId="12" type="noConversion"/>
  </si>
  <si>
    <t>2019회계연도 법인회계 추경예산 총괄표</t>
    <phoneticPr fontId="12" type="noConversion"/>
  </si>
  <si>
    <t xml:space="preserve">    * 유지경영학교별 학교회계 전출금 세부내역(2019 추경예산)</t>
    <phoneticPr fontId="12" type="noConversion"/>
  </si>
  <si>
    <t xml:space="preserve"> 직원명예퇴직금, 법정부담금 및 퇴직금, 장애인고용부담금 등</t>
    <phoneticPr fontId="12" type="noConversion"/>
  </si>
  <si>
    <t>2019회계연도(추경예산) 유지경영 학교별  법정부담금 소요액 및 전출 계획액</t>
    <phoneticPr fontId="2" type="noConversion"/>
  </si>
  <si>
    <t>법인명 : 학교법인 포스코교육재단</t>
    <phoneticPr fontId="2" type="noConversion"/>
  </si>
  <si>
    <t>(단위 : 원)</t>
    <phoneticPr fontId="2" type="noConversion"/>
  </si>
  <si>
    <t>순</t>
    <phoneticPr fontId="2" type="noConversion"/>
  </si>
  <si>
    <t>유지·경영 학교명</t>
    <phoneticPr fontId="2" type="noConversion"/>
  </si>
  <si>
    <t>2019학년도(추경예산) 법정부담금 소요액</t>
    <phoneticPr fontId="2" type="noConversion"/>
  </si>
  <si>
    <t>2019 추경예산
법정부담금
전출계획액
(D)</t>
    <phoneticPr fontId="2" type="noConversion"/>
  </si>
  <si>
    <r>
      <t xml:space="preserve">부족액
</t>
    </r>
    <r>
      <rPr>
        <b/>
        <sz val="11"/>
        <rFont val="돋움"/>
        <family val="3"/>
        <charset val="129"/>
      </rPr>
      <t>(E=C-D)</t>
    </r>
    <phoneticPr fontId="2" type="noConversion"/>
  </si>
  <si>
    <t>비율
(%)</t>
    <phoneticPr fontId="2" type="noConversion"/>
  </si>
  <si>
    <t>2019학년도
법정부담금 
전출액(F)
- 결산기준</t>
    <phoneticPr fontId="2" type="noConversion"/>
  </si>
  <si>
    <t>증감
(D-F)</t>
    <phoneticPr fontId="2" type="noConversion"/>
  </si>
  <si>
    <t>정규직원</t>
    <phoneticPr fontId="2" type="noConversion"/>
  </si>
  <si>
    <t xml:space="preserve">기간제교원 </t>
    <phoneticPr fontId="2" type="noConversion"/>
  </si>
  <si>
    <t>합계
(C=A+B)</t>
    <phoneticPr fontId="2" type="noConversion"/>
  </si>
  <si>
    <t>소계</t>
    <phoneticPr fontId="2" type="noConversion"/>
  </si>
  <si>
    <r>
      <t xml:space="preserve">기간제교원 
4대보험
</t>
    </r>
    <r>
      <rPr>
        <b/>
        <sz val="11"/>
        <color indexed="10"/>
        <rFont val="돋움"/>
        <family val="3"/>
        <charset val="129"/>
      </rPr>
      <t>(법인에서 인건비 지급하는 사무직원 포함)
(B)</t>
    </r>
    <phoneticPr fontId="2" type="noConversion"/>
  </si>
  <si>
    <t>교원</t>
    <phoneticPr fontId="2" type="noConversion"/>
  </si>
  <si>
    <t>사무직원</t>
    <phoneticPr fontId="2" type="noConversion"/>
  </si>
  <si>
    <t>인천포스코고등학교</t>
    <phoneticPr fontId="2" type="noConversion"/>
  </si>
  <si>
    <t xml:space="preserve">* 법정부담금 소요액은 연금부담금, 건강보험부담금, 재해보상부담금 및 기간제교원  4대보험으로 학교회계에서 납부해야 할 총 소요예상액 </t>
    <phoneticPr fontId="2" type="noConversion"/>
  </si>
  <si>
    <t>* 법정부담금 전출계획액은 법인회계에서 법인이 유지․경영하는 학교로 전출할 법정부담금 총액으로 학교회계의 법인법정부담금(세입목) 내역과 동일</t>
    <phoneticPr fontId="2" type="noConversion"/>
  </si>
  <si>
    <t>2020. 2. 6.</t>
    <phoneticPr fontId="12" type="noConversion"/>
  </si>
  <si>
    <t>학교법인  포스코교육재단</t>
    <phoneticPr fontId="12" type="noConversion"/>
  </si>
  <si>
    <t>학교법인 포스코교육재단
법인회계 세입·세출 추가경정예산서</t>
    <phoneticPr fontId="12" type="noConversion"/>
  </si>
  <si>
    <t>2019회계연도</t>
    <phoneticPr fontId="12" type="noConversion"/>
  </si>
  <si>
    <t>예  산  총  칙</t>
    <phoneticPr fontId="12" type="noConversion"/>
  </si>
  <si>
    <r>
      <t xml:space="preserve">제1조 세입·세출 예산총액 </t>
    </r>
    <r>
      <rPr>
        <b/>
        <sz val="13"/>
        <color indexed="8"/>
        <rFont val="바탕체"/>
        <family val="1"/>
        <charset val="129"/>
      </rPr>
      <t>32,136,000천원</t>
    </r>
    <r>
      <rPr>
        <sz val="13"/>
        <color indexed="8"/>
        <rFont val="바탕체"/>
        <family val="1"/>
        <charset val="129"/>
      </rPr>
      <t xml:space="preserve">을 </t>
    </r>
    <r>
      <rPr>
        <b/>
        <sz val="13"/>
        <color indexed="8"/>
        <rFont val="바탕체"/>
        <family val="1"/>
        <charset val="129"/>
      </rPr>
      <t>29,381,000천원</t>
    </r>
    <r>
      <rPr>
        <sz val="13"/>
        <color indexed="8"/>
        <rFont val="바탕체"/>
        <family val="1"/>
        <charset val="129"/>
      </rPr>
      <t>으로 한다.</t>
    </r>
    <phoneticPr fontId="12" type="noConversion"/>
  </si>
  <si>
    <t>2019회계연도 학교법인 포스코교육재단 법인회계 예산총칙중 다음 사항을
변경한다.</t>
    <phoneticPr fontId="12" type="noConversion"/>
  </si>
  <si>
    <t>제2조 세입·세출의 상세한 내용은 세입·세출 예산명세서와 같다.</t>
    <phoneticPr fontId="12" type="noConversion"/>
  </si>
  <si>
    <t>제3조 회계연도말에 용도가 지정되고 소요전액이 교부된 경비에 대하여 
      불가피한 사유로 추가경정예산을 편성하지 못할경우 이사회의 의결을
      받은것으로 간주처리하고 추후에 보고한다.</t>
    <phoneticPr fontId="12" type="noConversion"/>
  </si>
  <si>
    <t>제4조 동일 예산 관내의 항간 또는 목간에 예산의 과부족이 있는 경우에는
      사학기관 재무·회계규칙 제21조 제3항의 규정에 의하여 상호 전용할
      수 있다. 단, 회계연도 경과 후에는 예산을 전용할 수 없으며,
      업무추진비에 충당하기 위하여 다른 비목을 전용할 수 없다.</t>
    <phoneticPr fontId="12" type="noConversion"/>
  </si>
  <si>
    <t>3.임대보증금 환급금</t>
    <phoneticPr fontId="12" type="noConversion"/>
  </si>
  <si>
    <t xml:space="preserve"> 법인 임직원 여비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</si>
</sst>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#,##0;&quot;△&quot;#,##0"/>
    <numFmt numFmtId="179" formatCode="#,##0.0\ ;&quot;△&quot;#,##0.0\ "/>
    <numFmt numFmtId="180" formatCode="_-* #,##0.0_-;\-* #,##0.0_-;_-* &quot;-&quot;_-;_-@_-"/>
    <numFmt numFmtId="181" formatCode="#,##0_ "/>
    <numFmt numFmtId="182" formatCode="\(#,##0\)"/>
    <numFmt numFmtId="183" formatCode="0.0"/>
    <numFmt numFmtId="184" formatCode="&quot;₩&quot;#,##0;&quot;₩&quot;\-&quot;₩&quot;#,##0"/>
    <numFmt numFmtId="185" formatCode="#,##0;[Red]#,##0"/>
  </numFmts>
  <fonts count="87">
    <font>
      <sz val="12"/>
      <name val="돋움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indexed="10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8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sz val="18"/>
      <name val="HY헤드라인M"/>
      <family val="1"/>
      <charset val="129"/>
    </font>
    <font>
      <sz val="18"/>
      <name val="바탕체"/>
      <family val="1"/>
      <charset val="129"/>
    </font>
    <font>
      <sz val="13"/>
      <color indexed="8"/>
      <name val="바탕체"/>
      <family val="1"/>
      <charset val="129"/>
    </font>
    <font>
      <sz val="13"/>
      <name val="바탕체"/>
      <family val="1"/>
      <charset val="129"/>
    </font>
    <font>
      <b/>
      <sz val="8"/>
      <name val="돋움"/>
      <family val="3"/>
      <charset val="129"/>
    </font>
    <font>
      <b/>
      <sz val="16"/>
      <name val="HY헤드라인M"/>
      <family val="1"/>
      <charset val="129"/>
    </font>
    <font>
      <sz val="9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0"/>
      <name val="Arial"/>
      <family val="2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20"/>
      <name val="돋움"/>
      <family val="3"/>
      <charset val="129"/>
    </font>
    <font>
      <b/>
      <sz val="12"/>
      <color indexed="10"/>
      <name val="돋움"/>
      <family val="3"/>
      <charset val="129"/>
    </font>
    <font>
      <sz val="12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8"/>
      <color indexed="10"/>
      <name val="굴림체"/>
      <family val="3"/>
      <charset val="129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b/>
      <sz val="9"/>
      <name val="돋움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1"/>
      <color indexed="10"/>
      <name val="돋움"/>
      <family val="3"/>
      <charset val="129"/>
    </font>
    <font>
      <sz val="16"/>
      <name val="HY헤드라인M"/>
      <family val="1"/>
      <charset val="129"/>
    </font>
    <font>
      <sz val="9"/>
      <name val="새굴림"/>
      <family val="1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10"/>
      <color indexed="1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8"/>
      <color rgb="FF0070C0"/>
      <name val="굴림체"/>
      <family val="3"/>
      <charset val="129"/>
    </font>
    <font>
      <b/>
      <sz val="10"/>
      <color rgb="FFFF0000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0"/>
      <color rgb="FFFF0000"/>
      <name val="굴림체"/>
      <family val="3"/>
      <charset val="129"/>
    </font>
    <font>
      <sz val="10"/>
      <color theme="1"/>
      <name val="돋움"/>
      <family val="3"/>
      <charset val="129"/>
    </font>
    <font>
      <b/>
      <sz val="14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0"/>
      <color theme="1"/>
      <name val="돋움"/>
      <family val="3"/>
      <charset val="129"/>
    </font>
    <font>
      <sz val="11"/>
      <name val="돋움"/>
      <family val="3"/>
    </font>
    <font>
      <sz val="11"/>
      <color rgb="FF000000"/>
      <name val="돋움"/>
      <family val="3"/>
      <charset val="129"/>
    </font>
    <font>
      <sz val="22"/>
      <name val="HY헤드라인M"/>
      <family val="1"/>
      <charset val="129"/>
    </font>
    <font>
      <sz val="14"/>
      <name val="HY견고딕"/>
      <family val="1"/>
      <charset val="129"/>
    </font>
    <font>
      <sz val="24"/>
      <name val="HY헤드라인M"/>
      <family val="1"/>
      <charset val="129"/>
    </font>
    <font>
      <b/>
      <sz val="13"/>
      <color indexed="8"/>
      <name val="바탕체"/>
      <family val="1"/>
      <charset val="129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</fills>
  <borders count="1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ouble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000000"/>
      </right>
      <top/>
      <bottom style="thick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/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/>
      <diagonal/>
    </border>
    <border>
      <left style="double">
        <color rgb="FF808080"/>
      </left>
      <right/>
      <top/>
      <bottom style="thick">
        <color rgb="FF808080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 style="double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double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/>
      <top/>
      <bottom/>
      <diagonal/>
    </border>
    <border>
      <left style="double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80808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ck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 style="double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 style="thin">
        <color rgb="FF808080"/>
      </right>
      <top/>
      <bottom/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 style="double">
        <color rgb="FF808080"/>
      </left>
      <right/>
      <top style="thick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/>
      <bottom style="dotted">
        <color rgb="FF808080"/>
      </bottom>
      <diagonal/>
    </border>
    <border>
      <left style="hair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ck">
        <color rgb="FF80808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rgb="FF80808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2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2"/>
      </top>
      <bottom style="thin">
        <color indexed="64"/>
      </bottom>
      <diagonal/>
    </border>
  </borders>
  <cellStyleXfs count="138">
    <xf numFmtId="0" fontId="0" fillId="0" borderId="0"/>
    <xf numFmtId="0" fontId="2" fillId="0" borderId="0"/>
    <xf numFmtId="0" fontId="24" fillId="0" borderId="0"/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82" fontId="11" fillId="0" borderId="0" applyFill="0" applyBorder="0" applyAlignment="0"/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3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1" fillId="0" borderId="0"/>
    <xf numFmtId="0" fontId="49" fillId="0" borderId="0" applyNumberFormat="0" applyAlignment="0">
      <alignment horizontal="left"/>
    </xf>
    <xf numFmtId="38" fontId="50" fillId="16" borderId="0" applyNumberFormat="0" applyBorder="0" applyAlignment="0" applyProtection="0"/>
    <xf numFmtId="0" fontId="51" fillId="0" borderId="1" applyNumberFormat="0" applyAlignment="0" applyProtection="0">
      <alignment horizontal="left" vertical="center"/>
    </xf>
    <xf numFmtId="0" fontId="51" fillId="0" borderId="2">
      <alignment horizontal="left" vertical="center"/>
    </xf>
    <xf numFmtId="10" fontId="50" fillId="17" borderId="3" applyNumberFormat="0" applyBorder="0" applyAlignment="0" applyProtection="0"/>
    <xf numFmtId="184" fontId="11" fillId="0" borderId="0"/>
    <xf numFmtId="0" fontId="33" fillId="0" borderId="0"/>
    <xf numFmtId="10" fontId="33" fillId="0" borderId="0" applyFont="0" applyFill="0" applyBorder="0" applyAlignment="0" applyProtection="0"/>
    <xf numFmtId="30" fontId="61" fillId="0" borderId="0" applyNumberFormat="0" applyFill="0" applyBorder="0" applyAlignment="0" applyProtection="0">
      <alignment horizontal="left"/>
    </xf>
    <xf numFmtId="40" fontId="62" fillId="0" borderId="0" applyBorder="0">
      <alignment horizontal="right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2" borderId="4" applyNumberFormat="0" applyAlignment="0" applyProtection="0">
      <alignment vertical="center"/>
    </xf>
    <xf numFmtId="0" fontId="11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3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" fillId="23" borderId="5" applyNumberFormat="0" applyFont="0" applyAlignment="0" applyProtection="0">
      <alignment vertical="center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37" fillId="25" borderId="6" applyNumberFormat="0" applyAlignment="0" applyProtection="0">
      <alignment vertical="center"/>
    </xf>
    <xf numFmtId="0" fontId="11" fillId="0" borderId="0">
      <alignment vertical="center"/>
    </xf>
    <xf numFmtId="41" fontId="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7" borderId="4" applyNumberFormat="0" applyAlignment="0" applyProtection="0">
      <alignment vertical="center"/>
    </xf>
    <xf numFmtId="4" fontId="31" fillId="0" borderId="0">
      <protection locked="0"/>
    </xf>
    <xf numFmtId="0" fontId="11" fillId="0" borderId="0">
      <protection locked="0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/>
    <xf numFmtId="0" fontId="45" fillId="0" borderId="0"/>
    <xf numFmtId="0" fontId="46" fillId="4" borderId="0" applyNumberFormat="0" applyBorder="0" applyAlignment="0" applyProtection="0">
      <alignment vertical="center"/>
    </xf>
    <xf numFmtId="0" fontId="47" fillId="22" borderId="12" applyNumberFormat="0" applyAlignment="0" applyProtection="0">
      <alignment vertical="center"/>
    </xf>
    <xf numFmtId="0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5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2" fillId="0" borderId="0"/>
    <xf numFmtId="0" fontId="1" fillId="0" borderId="0"/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2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6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81" fillId="0" borderId="0"/>
    <xf numFmtId="41" fontId="1" fillId="0" borderId="0" applyFont="0" applyFill="0" applyBorder="0" applyAlignment="0" applyProtection="0"/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2" borderId="12" applyNumberFormat="0" applyAlignment="0" applyProtection="0">
      <alignment vertical="center"/>
    </xf>
    <xf numFmtId="41" fontId="1" fillId="0" borderId="0" applyFont="0" applyFill="0" applyBorder="0" applyAlignment="0" applyProtection="0"/>
  </cellStyleXfs>
  <cellXfs count="606">
    <xf numFmtId="0" fontId="0" fillId="0" borderId="0" xfId="0"/>
    <xf numFmtId="3" fontId="3" fillId="0" borderId="0" xfId="83" applyNumberFormat="1" applyFont="1" applyAlignment="1">
      <alignment horizontal="center" vertical="center"/>
    </xf>
    <xf numFmtId="3" fontId="4" fillId="0" borderId="0" xfId="83" applyNumberFormat="1" applyFont="1" applyAlignment="1">
      <alignment horizontal="center" vertical="center"/>
    </xf>
    <xf numFmtId="3" fontId="3" fillId="0" borderId="0" xfId="83" applyNumberFormat="1" applyFont="1" applyFill="1" applyAlignment="1">
      <alignment horizontal="center" vertical="center"/>
    </xf>
    <xf numFmtId="3" fontId="3" fillId="0" borderId="0" xfId="83" applyNumberFormat="1" applyFont="1" applyAlignment="1">
      <alignment horizontal="center" vertical="center" shrinkToFit="1"/>
    </xf>
    <xf numFmtId="3" fontId="5" fillId="26" borderId="13" xfId="83" applyNumberFormat="1" applyFont="1" applyFill="1" applyBorder="1" applyAlignment="1">
      <alignment horizontal="right" vertical="center" shrinkToFit="1"/>
    </xf>
    <xf numFmtId="3" fontId="5" fillId="26" borderId="14" xfId="83" applyNumberFormat="1" applyFont="1" applyFill="1" applyBorder="1" applyAlignment="1">
      <alignment horizontal="right" vertical="center" shrinkToFit="1"/>
    </xf>
    <xf numFmtId="3" fontId="5" fillId="26" borderId="15" xfId="83" applyNumberFormat="1" applyFont="1" applyFill="1" applyBorder="1" applyAlignment="1">
      <alignment horizontal="right" vertical="center" shrinkToFit="1"/>
    </xf>
    <xf numFmtId="3" fontId="5" fillId="26" borderId="16" xfId="83" applyNumberFormat="1" applyFont="1" applyFill="1" applyBorder="1" applyAlignment="1">
      <alignment horizontal="right" vertical="center" shrinkToFit="1"/>
    </xf>
    <xf numFmtId="3" fontId="5" fillId="26" borderId="17" xfId="83" applyNumberFormat="1" applyFont="1" applyFill="1" applyBorder="1" applyAlignment="1">
      <alignment horizontal="right" vertical="center" shrinkToFit="1"/>
    </xf>
    <xf numFmtId="0" fontId="8" fillId="0" borderId="0" xfId="0" applyFont="1" applyFill="1"/>
    <xf numFmtId="0" fontId="9" fillId="0" borderId="0" xfId="0" applyFont="1"/>
    <xf numFmtId="3" fontId="5" fillId="26" borderId="18" xfId="83" applyNumberFormat="1" applyFont="1" applyFill="1" applyBorder="1" applyAlignment="1">
      <alignment horizontal="right" vertical="center" shrinkToFit="1"/>
    </xf>
    <xf numFmtId="178" fontId="6" fillId="27" borderId="14" xfId="83" applyNumberFormat="1" applyFont="1" applyFill="1" applyBorder="1" applyAlignment="1">
      <alignment horizontal="right" vertical="center" shrinkToFit="1"/>
    </xf>
    <xf numFmtId="41" fontId="5" fillId="26" borderId="15" xfId="64" applyFont="1" applyFill="1" applyBorder="1" applyAlignment="1">
      <alignment horizontal="right" vertical="center" shrinkToFit="1"/>
    </xf>
    <xf numFmtId="41" fontId="5" fillId="26" borderId="14" xfId="64" applyFont="1" applyFill="1" applyBorder="1" applyAlignment="1">
      <alignment horizontal="right" vertical="center" shrinkToFit="1"/>
    </xf>
    <xf numFmtId="179" fontId="6" fillId="27" borderId="18" xfId="83" applyNumberFormat="1" applyFont="1" applyFill="1" applyBorder="1" applyAlignment="1">
      <alignment horizontal="right" vertical="center" shrinkToFit="1"/>
    </xf>
    <xf numFmtId="3" fontId="10" fillId="0" borderId="20" xfId="83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Border="1"/>
    <xf numFmtId="3" fontId="9" fillId="28" borderId="21" xfId="83" applyNumberFormat="1" applyFont="1" applyFill="1" applyBorder="1" applyAlignment="1">
      <alignment horizontal="right" vertical="center"/>
    </xf>
    <xf numFmtId="3" fontId="16" fillId="28" borderId="21" xfId="83" applyNumberFormat="1" applyFont="1" applyFill="1" applyBorder="1" applyAlignment="1">
      <alignment horizontal="centerContinuous" vertical="center" shrinkToFit="1"/>
    </xf>
    <xf numFmtId="3" fontId="16" fillId="28" borderId="20" xfId="83" applyNumberFormat="1" applyFont="1" applyFill="1" applyBorder="1" applyAlignment="1">
      <alignment horizontal="centerContinuous" vertical="center" shrinkToFit="1"/>
    </xf>
    <xf numFmtId="3" fontId="16" fillId="28" borderId="20" xfId="83" applyNumberFormat="1" applyFont="1" applyFill="1" applyBorder="1" applyAlignment="1">
      <alignment horizontal="centerContinuous" vertical="center"/>
    </xf>
    <xf numFmtId="3" fontId="16" fillId="28" borderId="22" xfId="83" applyNumberFormat="1" applyFont="1" applyFill="1" applyBorder="1" applyAlignment="1">
      <alignment horizontal="centerContinuous" vertical="center"/>
    </xf>
    <xf numFmtId="3" fontId="16" fillId="28" borderId="28" xfId="83" applyNumberFormat="1" applyFont="1" applyFill="1" applyBorder="1" applyAlignment="1">
      <alignment horizontal="centerContinuous" vertical="center"/>
    </xf>
    <xf numFmtId="3" fontId="16" fillId="28" borderId="20" xfId="83" quotePrefix="1" applyNumberFormat="1" applyFont="1" applyFill="1" applyBorder="1" applyAlignment="1">
      <alignment horizontal="centerContinuous" vertical="center"/>
    </xf>
    <xf numFmtId="41" fontId="16" fillId="28" borderId="28" xfId="64" applyFont="1" applyFill="1" applyBorder="1" applyAlignment="1">
      <alignment horizontal="centerContinuous" vertical="center"/>
    </xf>
    <xf numFmtId="178" fontId="16" fillId="28" borderId="22" xfId="83" applyNumberFormat="1" applyFont="1" applyFill="1" applyBorder="1" applyAlignment="1">
      <alignment horizontal="center" vertical="center"/>
    </xf>
    <xf numFmtId="3" fontId="9" fillId="28" borderId="23" xfId="83" applyNumberFormat="1" applyFont="1" applyFill="1" applyBorder="1" applyAlignment="1">
      <alignment horizontal="center" vertical="center"/>
    </xf>
    <xf numFmtId="3" fontId="16" fillId="28" borderId="29" xfId="83" applyNumberFormat="1" applyFont="1" applyFill="1" applyBorder="1" applyAlignment="1">
      <alignment horizontal="centerContinuous" vertical="center" shrinkToFit="1"/>
    </xf>
    <xf numFmtId="3" fontId="16" fillId="28" borderId="30" xfId="83" applyNumberFormat="1" applyFont="1" applyFill="1" applyBorder="1" applyAlignment="1">
      <alignment horizontal="centerContinuous" vertical="center" shrinkToFit="1"/>
    </xf>
    <xf numFmtId="3" fontId="16" fillId="28" borderId="22" xfId="83" applyNumberFormat="1" applyFont="1" applyFill="1" applyBorder="1" applyAlignment="1">
      <alignment horizontal="centerContinuous" vertical="center" shrinkToFit="1"/>
    </xf>
    <xf numFmtId="3" fontId="16" fillId="28" borderId="30" xfId="83" applyNumberFormat="1" applyFont="1" applyFill="1" applyBorder="1" applyAlignment="1">
      <alignment horizontal="centerContinuous" vertical="center"/>
    </xf>
    <xf numFmtId="3" fontId="16" fillId="28" borderId="31" xfId="83" applyNumberFormat="1" applyFont="1" applyFill="1" applyBorder="1" applyAlignment="1">
      <alignment horizontal="centerContinuous" vertical="center"/>
    </xf>
    <xf numFmtId="3" fontId="16" fillId="28" borderId="32" xfId="83" applyNumberFormat="1" applyFont="1" applyFill="1" applyBorder="1" applyAlignment="1">
      <alignment horizontal="centerContinuous" vertical="center"/>
    </xf>
    <xf numFmtId="3" fontId="16" fillId="28" borderId="29" xfId="83" applyNumberFormat="1" applyFont="1" applyFill="1" applyBorder="1" applyAlignment="1">
      <alignment horizontal="centerContinuous" vertical="center"/>
    </xf>
    <xf numFmtId="3" fontId="16" fillId="28" borderId="33" xfId="83" applyNumberFormat="1" applyFont="1" applyFill="1" applyBorder="1" applyAlignment="1">
      <alignment horizontal="centerContinuous" vertical="center"/>
    </xf>
    <xf numFmtId="3" fontId="9" fillId="28" borderId="25" xfId="83" applyNumberFormat="1" applyFont="1" applyFill="1" applyBorder="1" applyAlignment="1">
      <alignment horizontal="left" vertical="center"/>
    </xf>
    <xf numFmtId="3" fontId="21" fillId="28" borderId="25" xfId="83" applyNumberFormat="1" applyFont="1" applyFill="1" applyBorder="1" applyAlignment="1">
      <alignment horizontal="center" vertical="center" shrinkToFit="1"/>
    </xf>
    <xf numFmtId="3" fontId="21" fillId="28" borderId="34" xfId="83" applyNumberFormat="1" applyFont="1" applyFill="1" applyBorder="1" applyAlignment="1">
      <alignment horizontal="center" vertical="center" shrinkToFit="1"/>
    </xf>
    <xf numFmtId="3" fontId="21" fillId="28" borderId="26" xfId="83" applyNumberFormat="1" applyFont="1" applyFill="1" applyBorder="1" applyAlignment="1">
      <alignment horizontal="center" vertical="center" shrinkToFit="1"/>
    </xf>
    <xf numFmtId="3" fontId="21" fillId="28" borderId="27" xfId="83" applyNumberFormat="1" applyFont="1" applyFill="1" applyBorder="1" applyAlignment="1">
      <alignment horizontal="center" vertical="center" shrinkToFit="1"/>
    </xf>
    <xf numFmtId="3" fontId="21" fillId="28" borderId="35" xfId="83" applyNumberFormat="1" applyFont="1" applyFill="1" applyBorder="1" applyAlignment="1">
      <alignment horizontal="center" vertical="center" shrinkToFit="1"/>
    </xf>
    <xf numFmtId="3" fontId="21" fillId="28" borderId="34" xfId="83" applyNumberFormat="1" applyFont="1" applyFill="1" applyBorder="1" applyAlignment="1">
      <alignment horizontal="center" vertical="center" wrapText="1"/>
    </xf>
    <xf numFmtId="3" fontId="21" fillId="28" borderId="27" xfId="83" applyNumberFormat="1" applyFont="1" applyFill="1" applyBorder="1" applyAlignment="1">
      <alignment horizontal="center" vertical="center"/>
    </xf>
    <xf numFmtId="3" fontId="21" fillId="28" borderId="36" xfId="83" applyNumberFormat="1" applyFont="1" applyFill="1" applyBorder="1" applyAlignment="1">
      <alignment horizontal="center" vertical="center"/>
    </xf>
    <xf numFmtId="3" fontId="21" fillId="28" borderId="25" xfId="83" applyNumberFormat="1" applyFont="1" applyFill="1" applyBorder="1" applyAlignment="1">
      <alignment horizontal="center" vertical="center"/>
    </xf>
    <xf numFmtId="3" fontId="21" fillId="28" borderId="34" xfId="83" applyNumberFormat="1" applyFont="1" applyFill="1" applyBorder="1" applyAlignment="1">
      <alignment horizontal="center" vertical="center"/>
    </xf>
    <xf numFmtId="3" fontId="21" fillId="28" borderId="26" xfId="83" applyNumberFormat="1" applyFont="1" applyFill="1" applyBorder="1" applyAlignment="1">
      <alignment horizontal="center" vertical="center" wrapText="1"/>
    </xf>
    <xf numFmtId="3" fontId="21" fillId="28" borderId="25" xfId="83" applyNumberFormat="1" applyFont="1" applyFill="1" applyBorder="1" applyAlignment="1">
      <alignment horizontal="center" vertical="center" wrapText="1"/>
    </xf>
    <xf numFmtId="3" fontId="21" fillId="28" borderId="37" xfId="83" applyNumberFormat="1" applyFont="1" applyFill="1" applyBorder="1" applyAlignment="1">
      <alignment horizontal="center" vertical="center" wrapText="1"/>
    </xf>
    <xf numFmtId="178" fontId="16" fillId="28" borderId="38" xfId="83" applyNumberFormat="1" applyFont="1" applyFill="1" applyBorder="1" applyAlignment="1">
      <alignment horizontal="center" vertical="center"/>
    </xf>
    <xf numFmtId="178" fontId="16" fillId="28" borderId="34" xfId="83" applyNumberFormat="1" applyFont="1" applyFill="1" applyBorder="1" applyAlignment="1">
      <alignment horizontal="center" vertical="center"/>
    </xf>
    <xf numFmtId="178" fontId="16" fillId="28" borderId="35" xfId="83" applyNumberFormat="1" applyFont="1" applyFill="1" applyBorder="1" applyAlignment="1">
      <alignment horizontal="center" vertical="center"/>
    </xf>
    <xf numFmtId="178" fontId="16" fillId="28" borderId="21" xfId="83" applyNumberFormat="1" applyFont="1" applyFill="1" applyBorder="1" applyAlignment="1">
      <alignment horizontal="right" vertical="center"/>
    </xf>
    <xf numFmtId="178" fontId="16" fillId="28" borderId="21" xfId="83" applyNumberFormat="1" applyFont="1" applyFill="1" applyBorder="1" applyAlignment="1">
      <alignment horizontal="centerContinuous" vertical="center"/>
    </xf>
    <xf numFmtId="178" fontId="16" fillId="28" borderId="20" xfId="83" applyNumberFormat="1" applyFont="1" applyFill="1" applyBorder="1" applyAlignment="1">
      <alignment horizontal="centerContinuous" vertical="center"/>
    </xf>
    <xf numFmtId="178" fontId="16" fillId="28" borderId="20" xfId="83" applyNumberFormat="1" applyFont="1" applyFill="1" applyBorder="1" applyAlignment="1">
      <alignment horizontal="left" vertical="center"/>
    </xf>
    <xf numFmtId="178" fontId="16" fillId="28" borderId="22" xfId="83" applyNumberFormat="1" applyFont="1" applyFill="1" applyBorder="1" applyAlignment="1">
      <alignment horizontal="centerContinuous" vertical="center"/>
    </xf>
    <xf numFmtId="178" fontId="16" fillId="28" borderId="21" xfId="83" applyNumberFormat="1" applyFont="1" applyFill="1" applyBorder="1" applyAlignment="1">
      <alignment horizontal="centerContinuous" vertical="center" shrinkToFit="1"/>
    </xf>
    <xf numFmtId="178" fontId="16" fillId="28" borderId="20" xfId="83" applyNumberFormat="1" applyFont="1" applyFill="1" applyBorder="1" applyAlignment="1">
      <alignment horizontal="centerContinuous" vertical="center" shrinkToFit="1"/>
    </xf>
    <xf numFmtId="178" fontId="16" fillId="28" borderId="39" xfId="83" applyNumberFormat="1" applyFont="1" applyFill="1" applyBorder="1" applyAlignment="1">
      <alignment horizontal="centerContinuous" vertical="center"/>
    </xf>
    <xf numFmtId="0" fontId="15" fillId="0" borderId="0" xfId="0" applyFont="1" applyBorder="1"/>
    <xf numFmtId="178" fontId="16" fillId="28" borderId="23" xfId="83" applyNumberFormat="1" applyFont="1" applyFill="1" applyBorder="1" applyAlignment="1">
      <alignment horizontal="center" vertical="center"/>
    </xf>
    <xf numFmtId="178" fontId="16" fillId="28" borderId="29" xfId="83" applyNumberFormat="1" applyFont="1" applyFill="1" applyBorder="1" applyAlignment="1">
      <alignment horizontal="centerContinuous" vertical="center"/>
    </xf>
    <xf numFmtId="178" fontId="16" fillId="28" borderId="30" xfId="83" applyNumberFormat="1" applyFont="1" applyFill="1" applyBorder="1" applyAlignment="1">
      <alignment horizontal="centerContinuous" vertical="center"/>
    </xf>
    <xf numFmtId="178" fontId="16" fillId="28" borderId="31" xfId="83" applyNumberFormat="1" applyFont="1" applyFill="1" applyBorder="1" applyAlignment="1">
      <alignment horizontal="centerContinuous" vertical="center"/>
    </xf>
    <xf numFmtId="178" fontId="16" fillId="28" borderId="32" xfId="83" applyNumberFormat="1" applyFont="1" applyFill="1" applyBorder="1" applyAlignment="1">
      <alignment horizontal="centerContinuous" vertical="center"/>
    </xf>
    <xf numFmtId="178" fontId="16" fillId="28" borderId="29" xfId="83" applyNumberFormat="1" applyFont="1" applyFill="1" applyBorder="1" applyAlignment="1">
      <alignment horizontal="centerContinuous" vertical="center" shrinkToFit="1"/>
    </xf>
    <xf numFmtId="178" fontId="16" fillId="28" borderId="30" xfId="83" applyNumberFormat="1" applyFont="1" applyFill="1" applyBorder="1" applyAlignment="1">
      <alignment horizontal="centerContinuous" vertical="center" shrinkToFit="1"/>
    </xf>
    <xf numFmtId="178" fontId="16" fillId="28" borderId="32" xfId="83" applyNumberFormat="1" applyFont="1" applyFill="1" applyBorder="1" applyAlignment="1">
      <alignment horizontal="centerContinuous" vertical="center" shrinkToFit="1"/>
    </xf>
    <xf numFmtId="178" fontId="16" fillId="28" borderId="25" xfId="83" applyNumberFormat="1" applyFont="1" applyFill="1" applyBorder="1" applyAlignment="1">
      <alignment horizontal="left" vertical="center"/>
    </xf>
    <xf numFmtId="178" fontId="16" fillId="28" borderId="25" xfId="83" applyNumberFormat="1" applyFont="1" applyFill="1" applyBorder="1" applyAlignment="1">
      <alignment horizontal="center" vertical="center" wrapText="1"/>
    </xf>
    <xf numFmtId="178" fontId="16" fillId="28" borderId="26" xfId="83" applyNumberFormat="1" applyFont="1" applyFill="1" applyBorder="1" applyAlignment="1">
      <alignment horizontal="center" vertical="center"/>
    </xf>
    <xf numFmtId="178" fontId="16" fillId="28" borderId="40" xfId="83" applyNumberFormat="1" applyFont="1" applyFill="1" applyBorder="1" applyAlignment="1">
      <alignment horizontal="center" vertical="center"/>
    </xf>
    <xf numFmtId="178" fontId="16" fillId="28" borderId="41" xfId="83" applyNumberFormat="1" applyFont="1" applyFill="1" applyBorder="1" applyAlignment="1">
      <alignment horizontal="center" vertical="center"/>
    </xf>
    <xf numFmtId="178" fontId="16" fillId="28" borderId="34" xfId="83" applyNumberFormat="1" applyFont="1" applyFill="1" applyBorder="1" applyAlignment="1">
      <alignment horizontal="center" vertical="center" wrapText="1"/>
    </xf>
    <xf numFmtId="178" fontId="16" fillId="28" borderId="38" xfId="83" applyNumberFormat="1" applyFont="1" applyFill="1" applyBorder="1" applyAlignment="1">
      <alignment horizontal="center" vertical="center" wrapText="1"/>
    </xf>
    <xf numFmtId="178" fontId="16" fillId="28" borderId="37" xfId="83" applyNumberFormat="1" applyFont="1" applyFill="1" applyBorder="1" applyAlignment="1">
      <alignment horizontal="center" vertical="center" wrapText="1"/>
    </xf>
    <xf numFmtId="178" fontId="16" fillId="28" borderId="35" xfId="83" applyNumberFormat="1" applyFont="1" applyFill="1" applyBorder="1" applyAlignment="1">
      <alignment horizontal="center" vertical="center" wrapText="1"/>
    </xf>
    <xf numFmtId="178" fontId="16" fillId="28" borderId="42" xfId="83" applyNumberFormat="1" applyFont="1" applyFill="1" applyBorder="1" applyAlignment="1">
      <alignment horizontal="center" vertical="center" wrapText="1"/>
    </xf>
    <xf numFmtId="178" fontId="16" fillId="28" borderId="25" xfId="83" applyNumberFormat="1" applyFont="1" applyFill="1" applyBorder="1" applyAlignment="1">
      <alignment horizontal="center" vertical="center" wrapText="1" shrinkToFit="1"/>
    </xf>
    <xf numFmtId="178" fontId="16" fillId="28" borderId="34" xfId="83" applyNumberFormat="1" applyFont="1" applyFill="1" applyBorder="1" applyAlignment="1">
      <alignment horizontal="center" vertical="center" wrapText="1" shrinkToFit="1"/>
    </xf>
    <xf numFmtId="178" fontId="16" fillId="28" borderId="27" xfId="83" applyNumberFormat="1" applyFont="1" applyFill="1" applyBorder="1" applyAlignment="1">
      <alignment horizontal="center" vertical="center" shrinkToFit="1"/>
    </xf>
    <xf numFmtId="178" fontId="16" fillId="28" borderId="43" xfId="83" applyNumberFormat="1" applyFont="1" applyFill="1" applyBorder="1" applyAlignment="1">
      <alignment horizontal="center" vertical="center"/>
    </xf>
    <xf numFmtId="178" fontId="16" fillId="28" borderId="25" xfId="83" applyNumberFormat="1" applyFont="1" applyFill="1" applyBorder="1" applyAlignment="1">
      <alignment horizontal="center" vertical="center"/>
    </xf>
    <xf numFmtId="3" fontId="16" fillId="26" borderId="13" xfId="83" applyNumberFormat="1" applyFont="1" applyFill="1" applyBorder="1" applyAlignment="1">
      <alignment horizontal="center" vertical="center" shrinkToFit="1"/>
    </xf>
    <xf numFmtId="178" fontId="16" fillId="29" borderId="35" xfId="83" applyNumberFormat="1" applyFont="1" applyFill="1" applyBorder="1" applyAlignment="1">
      <alignment horizontal="center" vertical="center"/>
    </xf>
    <xf numFmtId="178" fontId="16" fillId="29" borderId="49" xfId="83" applyNumberFormat="1" applyFont="1" applyFill="1" applyBorder="1" applyAlignment="1">
      <alignment horizontal="center" vertical="center" shrinkToFit="1"/>
    </xf>
    <xf numFmtId="0" fontId="15" fillId="0" borderId="0" xfId="0" applyFont="1"/>
    <xf numFmtId="0" fontId="15" fillId="0" borderId="0" xfId="0" applyFont="1" applyAlignment="1">
      <alignment shrinkToFit="1"/>
    </xf>
    <xf numFmtId="3" fontId="53" fillId="0" borderId="20" xfId="83" applyNumberFormat="1" applyFont="1" applyBorder="1" applyAlignment="1">
      <alignment vertical="center"/>
    </xf>
    <xf numFmtId="0" fontId="54" fillId="0" borderId="0" xfId="0" applyFont="1"/>
    <xf numFmtId="0" fontId="54" fillId="0" borderId="0" xfId="0" applyFont="1" applyAlignment="1">
      <alignment shrinkToFit="1"/>
    </xf>
    <xf numFmtId="3" fontId="11" fillId="0" borderId="0" xfId="91" applyNumberFormat="1" applyFont="1"/>
    <xf numFmtId="0" fontId="22" fillId="0" borderId="0" xfId="0" applyFont="1" applyAlignment="1">
      <alignment horizontal="center"/>
    </xf>
    <xf numFmtId="0" fontId="70" fillId="0" borderId="0" xfId="0" applyFont="1" applyAlignment="1">
      <alignment horizontal="center" vertical="center"/>
    </xf>
    <xf numFmtId="0" fontId="71" fillId="32" borderId="88" xfId="0" applyFont="1" applyFill="1" applyBorder="1" applyAlignment="1">
      <alignment horizontal="center" wrapText="1"/>
    </xf>
    <xf numFmtId="0" fontId="71" fillId="32" borderId="89" xfId="0" applyFont="1" applyFill="1" applyBorder="1" applyAlignment="1">
      <alignment horizontal="center" wrapText="1"/>
    </xf>
    <xf numFmtId="0" fontId="71" fillId="32" borderId="90" xfId="0" applyFont="1" applyFill="1" applyBorder="1" applyAlignment="1">
      <alignment horizontal="center" wrapText="1"/>
    </xf>
    <xf numFmtId="0" fontId="71" fillId="32" borderId="91" xfId="0" applyFont="1" applyFill="1" applyBorder="1" applyAlignment="1">
      <alignment horizontal="center" wrapText="1"/>
    </xf>
    <xf numFmtId="0" fontId="71" fillId="32" borderId="92" xfId="0" applyFont="1" applyFill="1" applyBorder="1" applyAlignment="1">
      <alignment horizontal="center" wrapText="1"/>
    </xf>
    <xf numFmtId="0" fontId="71" fillId="32" borderId="93" xfId="0" applyFont="1" applyFill="1" applyBorder="1" applyAlignment="1">
      <alignment horizontal="center" wrapText="1"/>
    </xf>
    <xf numFmtId="0" fontId="9" fillId="32" borderId="94" xfId="0" applyFont="1" applyFill="1" applyBorder="1" applyAlignment="1">
      <alignment wrapText="1"/>
    </xf>
    <xf numFmtId="0" fontId="71" fillId="32" borderId="94" xfId="0" applyFont="1" applyFill="1" applyBorder="1" applyAlignment="1">
      <alignment horizontal="center" wrapText="1"/>
    </xf>
    <xf numFmtId="0" fontId="9" fillId="32" borderId="95" xfId="0" applyFont="1" applyFill="1" applyBorder="1" applyAlignment="1">
      <alignment wrapText="1"/>
    </xf>
    <xf numFmtId="0" fontId="9" fillId="32" borderId="96" xfId="0" applyFont="1" applyFill="1" applyBorder="1" applyAlignment="1">
      <alignment wrapText="1"/>
    </xf>
    <xf numFmtId="3" fontId="22" fillId="0" borderId="0" xfId="83" applyNumberFormat="1" applyFont="1" applyAlignment="1">
      <alignment horizontal="left" vertical="center"/>
    </xf>
    <xf numFmtId="41" fontId="8" fillId="0" borderId="3" xfId="64" applyFont="1" applyBorder="1" applyAlignment="1">
      <alignment horizontal="center" vertical="center"/>
    </xf>
    <xf numFmtId="3" fontId="21" fillId="28" borderId="25" xfId="83" applyNumberFormat="1" applyFont="1" applyFill="1" applyBorder="1" applyAlignment="1">
      <alignment horizontal="center" vertical="center" wrapText="1" shrinkToFit="1"/>
    </xf>
    <xf numFmtId="3" fontId="21" fillId="28" borderId="34" xfId="83" applyNumberFormat="1" applyFont="1" applyFill="1" applyBorder="1" applyAlignment="1">
      <alignment horizontal="center" vertical="center" wrapText="1" shrinkToFit="1"/>
    </xf>
    <xf numFmtId="3" fontId="21" fillId="28" borderId="26" xfId="83" applyNumberFormat="1" applyFont="1" applyFill="1" applyBorder="1" applyAlignment="1">
      <alignment horizontal="center" vertical="center"/>
    </xf>
    <xf numFmtId="3" fontId="21" fillId="28" borderId="35" xfId="83" applyNumberFormat="1" applyFont="1" applyFill="1" applyBorder="1" applyAlignment="1">
      <alignment horizontal="center" vertical="center"/>
    </xf>
    <xf numFmtId="3" fontId="16" fillId="28" borderId="24" xfId="83" applyNumberFormat="1" applyFont="1" applyFill="1" applyBorder="1" applyAlignment="1">
      <alignment horizontal="center" vertical="center"/>
    </xf>
    <xf numFmtId="3" fontId="10" fillId="0" borderId="0" xfId="83" applyNumberFormat="1" applyFont="1" applyAlignment="1">
      <alignment vertical="center"/>
    </xf>
    <xf numFmtId="3" fontId="58" fillId="27" borderId="23" xfId="83" applyNumberFormat="1" applyFont="1" applyFill="1" applyBorder="1" applyAlignment="1">
      <alignment horizontal="center" vertical="center" shrinkToFit="1"/>
    </xf>
    <xf numFmtId="41" fontId="59" fillId="0" borderId="50" xfId="64" applyFont="1" applyFill="1" applyBorder="1" applyAlignment="1">
      <alignment horizontal="right" vertical="center" shrinkToFit="1"/>
    </xf>
    <xf numFmtId="41" fontId="59" fillId="0" borderId="51" xfId="64" applyFont="1" applyFill="1" applyBorder="1" applyAlignment="1">
      <alignment horizontal="right" vertical="center" shrinkToFit="1"/>
    </xf>
    <xf numFmtId="41" fontId="59" fillId="0" borderId="52" xfId="64" applyFont="1" applyFill="1" applyBorder="1" applyAlignment="1">
      <alignment horizontal="right" vertical="center" shrinkToFit="1"/>
    </xf>
    <xf numFmtId="41" fontId="59" fillId="0" borderId="53" xfId="64" applyFont="1" applyFill="1" applyBorder="1" applyAlignment="1">
      <alignment horizontal="right" vertical="center" shrinkToFit="1"/>
    </xf>
    <xf numFmtId="41" fontId="59" fillId="0" borderId="54" xfId="64" applyFont="1" applyFill="1" applyBorder="1" applyAlignment="1">
      <alignment horizontal="right" vertical="center" shrinkToFit="1"/>
    </xf>
    <xf numFmtId="41" fontId="59" fillId="0" borderId="32" xfId="64" applyFont="1" applyFill="1" applyBorder="1" applyAlignment="1">
      <alignment horizontal="right" vertical="center" shrinkToFit="1"/>
    </xf>
    <xf numFmtId="41" fontId="59" fillId="0" borderId="32" xfId="83" applyNumberFormat="1" applyFont="1" applyFill="1" applyBorder="1" applyAlignment="1">
      <alignment horizontal="right" vertical="center" shrinkToFit="1"/>
    </xf>
    <xf numFmtId="41" fontId="59" fillId="0" borderId="53" xfId="83" applyNumberFormat="1" applyFont="1" applyFill="1" applyBorder="1" applyAlignment="1">
      <alignment horizontal="right" vertical="center" shrinkToFit="1"/>
    </xf>
    <xf numFmtId="41" fontId="59" fillId="0" borderId="51" xfId="83" applyNumberFormat="1" applyFont="1" applyFill="1" applyBorder="1" applyAlignment="1">
      <alignment horizontal="right" vertical="center" shrinkToFit="1"/>
    </xf>
    <xf numFmtId="41" fontId="59" fillId="0" borderId="55" xfId="64" applyFont="1" applyFill="1" applyBorder="1" applyAlignment="1">
      <alignment horizontal="right" vertical="center" shrinkToFit="1"/>
    </xf>
    <xf numFmtId="41" fontId="59" fillId="0" borderId="56" xfId="64" applyFont="1" applyFill="1" applyBorder="1" applyAlignment="1">
      <alignment horizontal="right" vertical="center" shrinkToFit="1"/>
    </xf>
    <xf numFmtId="41" fontId="59" fillId="0" borderId="30" xfId="83" applyNumberFormat="1" applyFont="1" applyFill="1" applyBorder="1" applyAlignment="1">
      <alignment horizontal="right" vertical="center" shrinkToFit="1"/>
    </xf>
    <xf numFmtId="41" fontId="59" fillId="0" borderId="57" xfId="64" applyFont="1" applyFill="1" applyBorder="1" applyAlignment="1">
      <alignment horizontal="right" vertical="center" shrinkToFit="1"/>
    </xf>
    <xf numFmtId="3" fontId="59" fillId="0" borderId="46" xfId="83" applyNumberFormat="1" applyFont="1" applyFill="1" applyBorder="1" applyAlignment="1">
      <alignment horizontal="right" vertical="center" shrinkToFit="1"/>
    </xf>
    <xf numFmtId="41" fontId="59" fillId="0" borderId="31" xfId="64" applyFont="1" applyFill="1" applyBorder="1" applyAlignment="1">
      <alignment horizontal="right" vertical="center" shrinkToFit="1"/>
    </xf>
    <xf numFmtId="41" fontId="58" fillId="0" borderId="24" xfId="64" applyFont="1" applyFill="1" applyBorder="1" applyAlignment="1">
      <alignment horizontal="right" vertical="center" shrinkToFit="1"/>
    </xf>
    <xf numFmtId="3" fontId="59" fillId="0" borderId="0" xfId="83" applyNumberFormat="1" applyFont="1" applyFill="1" applyAlignment="1">
      <alignment horizontal="center" vertical="center"/>
    </xf>
    <xf numFmtId="41" fontId="59" fillId="0" borderId="51" xfId="64" applyFont="1" applyBorder="1" applyAlignment="1">
      <alignment vertical="center"/>
    </xf>
    <xf numFmtId="178" fontId="59" fillId="0" borderId="58" xfId="83" applyNumberFormat="1" applyFont="1" applyBorder="1" applyAlignment="1">
      <alignment horizontal="right" vertical="center" shrinkToFit="1"/>
    </xf>
    <xf numFmtId="0" fontId="59" fillId="0" borderId="59" xfId="83" applyNumberFormat="1" applyFont="1" applyFill="1" applyBorder="1" applyAlignment="1">
      <alignment horizontal="right" vertical="center" shrinkToFit="1"/>
    </xf>
    <xf numFmtId="3" fontId="72" fillId="0" borderId="0" xfId="83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41" fontId="8" fillId="0" borderId="61" xfId="64" applyFont="1" applyBorder="1" applyAlignment="1">
      <alignment horizontal="center" vertical="center"/>
    </xf>
    <xf numFmtId="41" fontId="8" fillId="33" borderId="62" xfId="64" applyFont="1" applyFill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41" fontId="8" fillId="33" borderId="63" xfId="64" applyFont="1" applyFill="1" applyBorder="1" applyAlignment="1">
      <alignment horizontal="center" vertical="center"/>
    </xf>
    <xf numFmtId="41" fontId="8" fillId="33" borderId="64" xfId="64" applyFont="1" applyFill="1" applyBorder="1" applyAlignment="1">
      <alignment horizontal="center" vertical="center"/>
    </xf>
    <xf numFmtId="3" fontId="8" fillId="0" borderId="3" xfId="83" applyNumberFormat="1" applyFont="1" applyBorder="1" applyAlignment="1">
      <alignment horizontal="center" vertical="center"/>
    </xf>
    <xf numFmtId="41" fontId="8" fillId="0" borderId="60" xfId="64" applyFont="1" applyBorder="1" applyAlignment="1">
      <alignment horizontal="center" vertical="center"/>
    </xf>
    <xf numFmtId="3" fontId="6" fillId="0" borderId="0" xfId="83" applyNumberFormat="1" applyFont="1" applyBorder="1" applyAlignment="1">
      <alignment horizontal="center" vertical="center"/>
    </xf>
    <xf numFmtId="3" fontId="9" fillId="34" borderId="31" xfId="83" applyNumberFormat="1" applyFont="1" applyFill="1" applyBorder="1" applyAlignment="1">
      <alignment horizontal="center" vertical="center"/>
    </xf>
    <xf numFmtId="41" fontId="58" fillId="34" borderId="31" xfId="64" applyFont="1" applyFill="1" applyBorder="1" applyAlignment="1">
      <alignment horizontal="right" vertical="center" shrinkToFit="1"/>
    </xf>
    <xf numFmtId="3" fontId="5" fillId="34" borderId="31" xfId="83" applyNumberFormat="1" applyFont="1" applyFill="1" applyBorder="1" applyAlignment="1">
      <alignment horizontal="right" vertical="center" shrinkToFit="1"/>
    </xf>
    <xf numFmtId="3" fontId="60" fillId="27" borderId="23" xfId="83" applyNumberFormat="1" applyFont="1" applyFill="1" applyBorder="1" applyAlignment="1">
      <alignment horizontal="center" vertical="center" shrinkToFit="1"/>
    </xf>
    <xf numFmtId="41" fontId="23" fillId="0" borderId="50" xfId="64" applyFont="1" applyFill="1" applyBorder="1" applyAlignment="1">
      <alignment horizontal="right" vertical="center" shrinkToFit="1"/>
    </xf>
    <xf numFmtId="41" fontId="23" fillId="0" borderId="51" xfId="64" applyFont="1" applyFill="1" applyBorder="1" applyAlignment="1">
      <alignment horizontal="right" vertical="center" shrinkToFit="1"/>
    </xf>
    <xf numFmtId="41" fontId="23" fillId="0" borderId="52" xfId="64" applyFont="1" applyFill="1" applyBorder="1" applyAlignment="1">
      <alignment horizontal="right" vertical="center" shrinkToFit="1"/>
    </xf>
    <xf numFmtId="41" fontId="23" fillId="0" borderId="53" xfId="64" applyFont="1" applyFill="1" applyBorder="1" applyAlignment="1">
      <alignment horizontal="right" vertical="center" shrinkToFit="1"/>
    </xf>
    <xf numFmtId="41" fontId="23" fillId="0" borderId="54" xfId="64" applyFont="1" applyFill="1" applyBorder="1" applyAlignment="1">
      <alignment horizontal="right" vertical="center" shrinkToFit="1"/>
    </xf>
    <xf numFmtId="41" fontId="23" fillId="0" borderId="32" xfId="64" applyFont="1" applyFill="1" applyBorder="1" applyAlignment="1">
      <alignment horizontal="right" vertical="center" shrinkToFit="1"/>
    </xf>
    <xf numFmtId="41" fontId="23" fillId="0" borderId="51" xfId="64" applyFont="1" applyBorder="1" applyAlignment="1">
      <alignment vertical="center"/>
    </xf>
    <xf numFmtId="0" fontId="23" fillId="0" borderId="0" xfId="0" applyFont="1" applyFill="1"/>
    <xf numFmtId="0" fontId="23" fillId="0" borderId="0" xfId="0" applyFont="1" applyBorder="1"/>
    <xf numFmtId="178" fontId="60" fillId="26" borderId="13" xfId="83" applyNumberFormat="1" applyFont="1" applyFill="1" applyBorder="1" applyAlignment="1">
      <alignment horizontal="center" vertical="center" shrinkToFit="1"/>
    </xf>
    <xf numFmtId="41" fontId="23" fillId="26" borderId="19" xfId="64" applyFont="1" applyFill="1" applyBorder="1" applyAlignment="1">
      <alignment horizontal="right" vertical="center" shrinkToFit="1"/>
    </xf>
    <xf numFmtId="41" fontId="23" fillId="26" borderId="14" xfId="64" applyFont="1" applyFill="1" applyBorder="1" applyAlignment="1">
      <alignment horizontal="right" vertical="center" shrinkToFit="1"/>
    </xf>
    <xf numFmtId="41" fontId="23" fillId="26" borderId="18" xfId="64" applyFont="1" applyFill="1" applyBorder="1" applyAlignment="1">
      <alignment horizontal="right" vertical="center" shrinkToFit="1"/>
    </xf>
    <xf numFmtId="41" fontId="23" fillId="26" borderId="17" xfId="64" applyFont="1" applyFill="1" applyBorder="1" applyAlignment="1">
      <alignment horizontal="right" vertical="center" shrinkToFit="1"/>
    </xf>
    <xf numFmtId="41" fontId="23" fillId="26" borderId="65" xfId="64" applyFont="1" applyFill="1" applyBorder="1" applyAlignment="1">
      <alignment horizontal="right" vertical="center" shrinkToFit="1"/>
    </xf>
    <xf numFmtId="41" fontId="23" fillId="26" borderId="16" xfId="64" applyFont="1" applyFill="1" applyBorder="1" applyAlignment="1">
      <alignment horizontal="right" vertical="center" shrinkToFit="1"/>
    </xf>
    <xf numFmtId="41" fontId="23" fillId="26" borderId="15" xfId="64" applyFont="1" applyFill="1" applyBorder="1" applyAlignment="1">
      <alignment horizontal="right" vertical="center" shrinkToFit="1"/>
    </xf>
    <xf numFmtId="41" fontId="23" fillId="26" borderId="13" xfId="64" applyFont="1" applyFill="1" applyBorder="1" applyAlignment="1">
      <alignment horizontal="right" vertical="center" shrinkToFit="1"/>
    </xf>
    <xf numFmtId="178" fontId="16" fillId="28" borderId="50" xfId="83" applyNumberFormat="1" applyFont="1" applyFill="1" applyBorder="1" applyAlignment="1">
      <alignment horizontal="centerContinuous" vertical="center"/>
    </xf>
    <xf numFmtId="3" fontId="8" fillId="0" borderId="99" xfId="91" applyNumberFormat="1" applyFont="1" applyBorder="1" applyAlignment="1">
      <alignment horizontal="center" vertical="center"/>
    </xf>
    <xf numFmtId="41" fontId="8" fillId="34" borderId="99" xfId="64" applyFont="1" applyFill="1" applyBorder="1" applyAlignment="1">
      <alignment horizontal="center" vertical="center" wrapText="1"/>
    </xf>
    <xf numFmtId="3" fontId="8" fillId="0" borderId="0" xfId="91" applyNumberFormat="1" applyFont="1" applyAlignment="1">
      <alignment horizontal="center" vertical="center"/>
    </xf>
    <xf numFmtId="41" fontId="8" fillId="33" borderId="99" xfId="64" applyFont="1" applyFill="1" applyBorder="1" applyAlignment="1">
      <alignment horizontal="center" vertical="center" wrapText="1"/>
    </xf>
    <xf numFmtId="3" fontId="14" fillId="0" borderId="100" xfId="91" applyNumberFormat="1" applyFont="1" applyBorder="1" applyAlignment="1">
      <alignment vertical="center"/>
    </xf>
    <xf numFmtId="41" fontId="8" fillId="33" borderId="101" xfId="64" applyFont="1" applyFill="1" applyBorder="1" applyAlignment="1">
      <alignment horizontal="center" vertical="center" wrapText="1"/>
    </xf>
    <xf numFmtId="41" fontId="8" fillId="34" borderId="102" xfId="0" applyNumberFormat="1" applyFont="1" applyFill="1" applyBorder="1" applyAlignment="1">
      <alignment horizontal="center" vertical="center" wrapText="1"/>
    </xf>
    <xf numFmtId="180" fontId="8" fillId="34" borderId="101" xfId="64" applyNumberFormat="1" applyFont="1" applyFill="1" applyBorder="1" applyAlignment="1">
      <alignment horizontal="center" vertical="center" wrapText="1"/>
    </xf>
    <xf numFmtId="3" fontId="22" fillId="34" borderId="0" xfId="91" applyNumberFormat="1" applyFont="1" applyFill="1" applyBorder="1" applyAlignment="1">
      <alignment vertical="center"/>
    </xf>
    <xf numFmtId="41" fontId="8" fillId="0" borderId="66" xfId="64" applyFont="1" applyBorder="1" applyAlignment="1">
      <alignment horizontal="center" vertical="center"/>
    </xf>
    <xf numFmtId="0" fontId="8" fillId="27" borderId="3" xfId="90" applyFont="1" applyFill="1" applyBorder="1" applyAlignment="1">
      <alignment horizontal="center" vertical="center" shrinkToFit="1"/>
    </xf>
    <xf numFmtId="185" fontId="8" fillId="30" borderId="36" xfId="90" applyNumberFormat="1" applyFont="1" applyFill="1" applyBorder="1" applyAlignment="1">
      <alignment horizontal="right" vertical="center"/>
    </xf>
    <xf numFmtId="181" fontId="8" fillId="30" borderId="36" xfId="90" applyNumberFormat="1" applyFont="1" applyFill="1" applyBorder="1" applyAlignment="1">
      <alignment horizontal="right" vertical="center"/>
    </xf>
    <xf numFmtId="185" fontId="8" fillId="30" borderId="3" xfId="90" applyNumberFormat="1" applyFont="1" applyFill="1" applyBorder="1" applyAlignment="1">
      <alignment vertical="center"/>
    </xf>
    <xf numFmtId="181" fontId="8" fillId="30" borderId="3" xfId="90" applyNumberFormat="1" applyFont="1" applyFill="1" applyBorder="1" applyAlignment="1">
      <alignment vertical="center"/>
    </xf>
    <xf numFmtId="181" fontId="8" fillId="30" borderId="39" xfId="90" applyNumberFormat="1" applyFont="1" applyFill="1" applyBorder="1" applyAlignment="1">
      <alignment vertical="center"/>
    </xf>
    <xf numFmtId="181" fontId="8" fillId="34" borderId="22" xfId="90" applyNumberFormat="1" applyFont="1" applyFill="1" applyBorder="1" applyAlignment="1">
      <alignment vertical="center"/>
    </xf>
    <xf numFmtId="0" fontId="8" fillId="34" borderId="108" xfId="90" applyFont="1" applyFill="1" applyBorder="1" applyAlignment="1">
      <alignment horizontal="left" vertical="center" wrapText="1"/>
    </xf>
    <xf numFmtId="0" fontId="8" fillId="34" borderId="109" xfId="90" applyFont="1" applyFill="1" applyBorder="1" applyAlignment="1">
      <alignment horizontal="left" vertical="center"/>
    </xf>
    <xf numFmtId="0" fontId="8" fillId="34" borderId="110" xfId="90" applyFont="1" applyFill="1" applyBorder="1" applyAlignment="1">
      <alignment horizontal="left" vertical="center"/>
    </xf>
    <xf numFmtId="0" fontId="8" fillId="34" borderId="108" xfId="90" applyFont="1" applyFill="1" applyBorder="1" applyAlignment="1">
      <alignment horizontal="left" vertical="center"/>
    </xf>
    <xf numFmtId="0" fontId="8" fillId="34" borderId="112" xfId="90" applyFont="1" applyFill="1" applyBorder="1" applyAlignment="1">
      <alignment horizontal="left" vertical="center"/>
    </xf>
    <xf numFmtId="0" fontId="8" fillId="34" borderId="113" xfId="90" applyFont="1" applyFill="1" applyBorder="1" applyAlignment="1">
      <alignment horizontal="center" vertical="center"/>
    </xf>
    <xf numFmtId="185" fontId="8" fillId="34" borderId="36" xfId="90" applyNumberFormat="1" applyFont="1" applyFill="1" applyBorder="1" applyAlignment="1">
      <alignment vertical="center"/>
    </xf>
    <xf numFmtId="181" fontId="8" fillId="34" borderId="36" xfId="90" applyNumberFormat="1" applyFont="1" applyFill="1" applyBorder="1" applyAlignment="1">
      <alignment vertical="center"/>
    </xf>
    <xf numFmtId="181" fontId="8" fillId="34" borderId="27" xfId="90" applyNumberFormat="1" applyFont="1" applyFill="1" applyBorder="1" applyAlignment="1">
      <alignment vertical="center"/>
    </xf>
    <xf numFmtId="0" fontId="8" fillId="34" borderId="28" xfId="90" applyFont="1" applyFill="1" applyBorder="1" applyAlignment="1">
      <alignment horizontal="left" vertical="center" shrinkToFit="1"/>
    </xf>
    <xf numFmtId="185" fontId="8" fillId="34" borderId="3" xfId="90" applyNumberFormat="1" applyFont="1" applyFill="1" applyBorder="1" applyAlignment="1">
      <alignment vertical="center"/>
    </xf>
    <xf numFmtId="181" fontId="8" fillId="34" borderId="3" xfId="90" applyNumberFormat="1" applyFont="1" applyFill="1" applyBorder="1" applyAlignment="1">
      <alignment vertical="center"/>
    </xf>
    <xf numFmtId="181" fontId="8" fillId="34" borderId="39" xfId="90" applyNumberFormat="1" applyFont="1" applyFill="1" applyBorder="1" applyAlignment="1">
      <alignment vertical="center"/>
    </xf>
    <xf numFmtId="0" fontId="8" fillId="34" borderId="31" xfId="90" applyFont="1" applyFill="1" applyBorder="1" applyAlignment="1">
      <alignment horizontal="left" vertical="center" shrinkToFit="1"/>
    </xf>
    <xf numFmtId="185" fontId="8" fillId="34" borderId="28" xfId="90" applyNumberFormat="1" applyFont="1" applyFill="1" applyBorder="1" applyAlignment="1">
      <alignment vertical="center"/>
    </xf>
    <xf numFmtId="181" fontId="8" fillId="34" borderId="28" xfId="90" applyNumberFormat="1" applyFont="1" applyFill="1" applyBorder="1" applyAlignment="1">
      <alignment vertical="center"/>
    </xf>
    <xf numFmtId="185" fontId="8" fillId="34" borderId="31" xfId="90" applyNumberFormat="1" applyFont="1" applyFill="1" applyBorder="1" applyAlignment="1">
      <alignment vertical="center"/>
    </xf>
    <xf numFmtId="181" fontId="8" fillId="34" borderId="31" xfId="90" applyNumberFormat="1" applyFont="1" applyFill="1" applyBorder="1" applyAlignment="1">
      <alignment vertical="center"/>
    </xf>
    <xf numFmtId="181" fontId="8" fillId="34" borderId="24" xfId="90" applyNumberFormat="1" applyFont="1" applyFill="1" applyBorder="1" applyAlignment="1">
      <alignment vertical="center"/>
    </xf>
    <xf numFmtId="41" fontId="8" fillId="34" borderId="24" xfId="67" applyFont="1" applyFill="1" applyBorder="1" applyAlignment="1">
      <alignment vertical="center"/>
    </xf>
    <xf numFmtId="0" fontId="8" fillId="34" borderId="28" xfId="90" applyFont="1" applyFill="1" applyBorder="1" applyAlignment="1">
      <alignment horizontal="left" vertical="center"/>
    </xf>
    <xf numFmtId="0" fontId="8" fillId="34" borderId="31" xfId="90" applyFont="1" applyFill="1" applyBorder="1" applyAlignment="1">
      <alignment horizontal="left" vertical="center"/>
    </xf>
    <xf numFmtId="41" fontId="8" fillId="34" borderId="39" xfId="67" applyFont="1" applyFill="1" applyBorder="1" applyAlignment="1">
      <alignment horizontal="left" vertical="center"/>
    </xf>
    <xf numFmtId="0" fontId="8" fillId="34" borderId="104" xfId="90" applyFont="1" applyFill="1" applyBorder="1" applyAlignment="1">
      <alignment horizontal="left" vertical="center" shrinkToFit="1"/>
    </xf>
    <xf numFmtId="185" fontId="8" fillId="34" borderId="104" xfId="90" applyNumberFormat="1" applyFont="1" applyFill="1" applyBorder="1" applyAlignment="1">
      <alignment vertical="center"/>
    </xf>
    <xf numFmtId="181" fontId="8" fillId="34" borderId="104" xfId="90" applyNumberFormat="1" applyFont="1" applyFill="1" applyBorder="1" applyAlignment="1">
      <alignment vertical="center"/>
    </xf>
    <xf numFmtId="181" fontId="8" fillId="34" borderId="106" xfId="90" applyNumberFormat="1" applyFont="1" applyFill="1" applyBorder="1" applyAlignment="1">
      <alignment vertical="center"/>
    </xf>
    <xf numFmtId="0" fontId="8" fillId="34" borderId="110" xfId="90" applyFont="1" applyFill="1" applyBorder="1" applyAlignment="1">
      <alignment horizontal="center" vertical="center"/>
    </xf>
    <xf numFmtId="0" fontId="8" fillId="34" borderId="112" xfId="90" applyFont="1" applyFill="1" applyBorder="1" applyAlignment="1">
      <alignment vertical="center" wrapText="1"/>
    </xf>
    <xf numFmtId="41" fontId="8" fillId="34" borderId="108" xfId="67" applyFont="1" applyFill="1" applyBorder="1" applyAlignment="1">
      <alignment vertical="center" wrapText="1"/>
    </xf>
    <xf numFmtId="41" fontId="8" fillId="34" borderId="112" xfId="67" applyFont="1" applyFill="1" applyBorder="1" applyAlignment="1">
      <alignment vertical="center"/>
    </xf>
    <xf numFmtId="0" fontId="8" fillId="34" borderId="108" xfId="90" applyFont="1" applyFill="1" applyBorder="1" applyAlignment="1">
      <alignment horizontal="left" vertical="center" shrinkToFit="1"/>
    </xf>
    <xf numFmtId="0" fontId="8" fillId="34" borderId="108" xfId="90" applyFont="1" applyFill="1" applyBorder="1" applyAlignment="1">
      <alignment vertical="center"/>
    </xf>
    <xf numFmtId="181" fontId="8" fillId="34" borderId="109" xfId="90" applyNumberFormat="1" applyFont="1" applyFill="1" applyBorder="1" applyAlignment="1">
      <alignment vertical="center" wrapText="1"/>
    </xf>
    <xf numFmtId="41" fontId="8" fillId="34" borderId="112" xfId="67" applyFont="1" applyFill="1" applyBorder="1" applyAlignment="1">
      <alignment vertical="center" wrapText="1"/>
    </xf>
    <xf numFmtId="0" fontId="8" fillId="30" borderId="109" xfId="90" applyFont="1" applyFill="1" applyBorder="1" applyAlignment="1">
      <alignment horizontal="left" vertical="center" indent="1"/>
    </xf>
    <xf numFmtId="41" fontId="8" fillId="34" borderId="114" xfId="67" applyFont="1" applyFill="1" applyBorder="1" applyAlignment="1">
      <alignment vertical="center" wrapText="1"/>
    </xf>
    <xf numFmtId="181" fontId="8" fillId="34" borderId="115" xfId="90" applyNumberFormat="1" applyFont="1" applyFill="1" applyBorder="1" applyAlignment="1">
      <alignment vertical="center"/>
    </xf>
    <xf numFmtId="0" fontId="8" fillId="34" borderId="114" xfId="90" applyFont="1" applyFill="1" applyBorder="1" applyAlignment="1">
      <alignment vertical="center" wrapText="1"/>
    </xf>
    <xf numFmtId="0" fontId="8" fillId="34" borderId="114" xfId="90" applyFont="1" applyFill="1" applyBorder="1" applyAlignment="1">
      <alignment horizontal="left" vertical="center"/>
    </xf>
    <xf numFmtId="181" fontId="8" fillId="34" borderId="116" xfId="90" applyNumberFormat="1" applyFont="1" applyFill="1" applyBorder="1" applyAlignment="1">
      <alignment vertical="center"/>
    </xf>
    <xf numFmtId="3" fontId="70" fillId="0" borderId="0" xfId="91" applyNumberFormat="1" applyFont="1" applyBorder="1" applyAlignment="1">
      <alignment vertical="center"/>
    </xf>
    <xf numFmtId="3" fontId="11" fillId="0" borderId="0" xfId="91" applyNumberFormat="1" applyFont="1" applyAlignment="1">
      <alignment horizontal="left" vertical="center" wrapText="1"/>
    </xf>
    <xf numFmtId="0" fontId="14" fillId="32" borderId="117" xfId="0" applyFont="1" applyFill="1" applyBorder="1" applyAlignment="1">
      <alignment horizontal="center" vertical="center" wrapText="1"/>
    </xf>
    <xf numFmtId="0" fontId="14" fillId="32" borderId="118" xfId="0" applyFont="1" applyFill="1" applyBorder="1" applyAlignment="1">
      <alignment horizontal="center" vertical="center" wrapText="1"/>
    </xf>
    <xf numFmtId="41" fontId="8" fillId="34" borderId="117" xfId="0" applyNumberFormat="1" applyFont="1" applyFill="1" applyBorder="1" applyAlignment="1">
      <alignment horizontal="center" vertical="center" wrapText="1"/>
    </xf>
    <xf numFmtId="41" fontId="8" fillId="0" borderId="102" xfId="64" applyFont="1" applyBorder="1" applyAlignment="1">
      <alignment horizontal="center" vertical="center"/>
    </xf>
    <xf numFmtId="0" fontId="8" fillId="33" borderId="99" xfId="0" applyFont="1" applyFill="1" applyBorder="1" applyAlignment="1">
      <alignment horizontal="center" vertical="center" wrapText="1"/>
    </xf>
    <xf numFmtId="41" fontId="8" fillId="36" borderId="99" xfId="64" applyFont="1" applyFill="1" applyBorder="1" applyAlignment="1">
      <alignment horizontal="center" vertical="center" wrapText="1"/>
    </xf>
    <xf numFmtId="41" fontId="8" fillId="36" borderId="101" xfId="64" applyFont="1" applyFill="1" applyBorder="1" applyAlignment="1">
      <alignment horizontal="center" vertical="center" wrapText="1"/>
    </xf>
    <xf numFmtId="41" fontId="8" fillId="36" borderId="119" xfId="64" applyFont="1" applyFill="1" applyBorder="1" applyAlignment="1">
      <alignment horizontal="center" vertical="center" wrapText="1"/>
    </xf>
    <xf numFmtId="41" fontId="8" fillId="36" borderId="102" xfId="64" applyFont="1" applyFill="1" applyBorder="1" applyAlignment="1">
      <alignment horizontal="center" vertical="center" wrapText="1"/>
    </xf>
    <xf numFmtId="180" fontId="8" fillId="36" borderId="101" xfId="64" applyNumberFormat="1" applyFont="1" applyFill="1" applyBorder="1" applyAlignment="1">
      <alignment horizontal="center" vertical="center" wrapText="1"/>
    </xf>
    <xf numFmtId="3" fontId="8" fillId="36" borderId="102" xfId="91" applyNumberFormat="1" applyFont="1" applyFill="1" applyBorder="1" applyAlignment="1">
      <alignment horizontal="center" vertical="center"/>
    </xf>
    <xf numFmtId="41" fontId="8" fillId="33" borderId="120" xfId="64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9" fillId="0" borderId="122" xfId="0" applyFont="1" applyBorder="1" applyAlignment="1">
      <alignment horizontal="center" vertical="center" wrapText="1"/>
    </xf>
    <xf numFmtId="0" fontId="9" fillId="32" borderId="123" xfId="0" applyFont="1" applyFill="1" applyBorder="1" applyAlignment="1">
      <alignment wrapText="1"/>
    </xf>
    <xf numFmtId="0" fontId="71" fillId="31" borderId="124" xfId="0" applyFont="1" applyFill="1" applyBorder="1" applyAlignment="1">
      <alignment horizontal="center" vertical="center" wrapText="1"/>
    </xf>
    <xf numFmtId="0" fontId="69" fillId="0" borderId="125" xfId="0" applyFont="1" applyBorder="1" applyAlignment="1">
      <alignment horizontal="center" vertical="center" wrapText="1"/>
    </xf>
    <xf numFmtId="41" fontId="69" fillId="0" borderId="122" xfId="64" applyFont="1" applyBorder="1" applyAlignment="1">
      <alignment horizontal="center" vertical="center" wrapText="1"/>
    </xf>
    <xf numFmtId="0" fontId="69" fillId="0" borderId="126" xfId="0" applyFont="1" applyBorder="1" applyAlignment="1">
      <alignment horizontal="center" vertical="center" wrapText="1"/>
    </xf>
    <xf numFmtId="0" fontId="9" fillId="32" borderId="127" xfId="0" applyFont="1" applyFill="1" applyBorder="1" applyAlignment="1">
      <alignment wrapText="1"/>
    </xf>
    <xf numFmtId="0" fontId="0" fillId="34" borderId="100" xfId="0" applyFont="1" applyFill="1" applyBorder="1" applyAlignment="1">
      <alignment vertical="center"/>
    </xf>
    <xf numFmtId="0" fontId="0" fillId="33" borderId="100" xfId="0" applyFill="1" applyBorder="1" applyAlignment="1">
      <alignment vertical="center"/>
    </xf>
    <xf numFmtId="185" fontId="8" fillId="37" borderId="3" xfId="90" applyNumberFormat="1" applyFont="1" applyFill="1" applyBorder="1" applyAlignment="1">
      <alignment horizontal="right" vertical="center"/>
    </xf>
    <xf numFmtId="181" fontId="8" fillId="37" borderId="3" xfId="90" applyNumberFormat="1" applyFont="1" applyFill="1" applyBorder="1" applyAlignment="1">
      <alignment horizontal="right" vertical="center"/>
    </xf>
    <xf numFmtId="185" fontId="8" fillId="37" borderId="36" xfId="90" applyNumberFormat="1" applyFont="1" applyFill="1" applyBorder="1" applyAlignment="1">
      <alignment horizontal="right" vertical="center"/>
    </xf>
    <xf numFmtId="181" fontId="8" fillId="37" borderId="36" xfId="90" applyNumberFormat="1" applyFont="1" applyFill="1" applyBorder="1" applyAlignment="1">
      <alignment horizontal="right" vertical="center"/>
    </xf>
    <xf numFmtId="3" fontId="72" fillId="0" borderId="0" xfId="83" applyNumberFormat="1" applyFont="1" applyBorder="1" applyAlignment="1">
      <alignment horizontal="center" vertical="center"/>
    </xf>
    <xf numFmtId="41" fontId="72" fillId="0" borderId="0" xfId="64" applyFont="1" applyBorder="1" applyAlignment="1">
      <alignment vertical="center"/>
    </xf>
    <xf numFmtId="3" fontId="3" fillId="0" borderId="0" xfId="83" applyNumberFormat="1" applyFont="1" applyBorder="1" applyAlignment="1">
      <alignment horizontal="center" vertical="center" shrinkToFit="1"/>
    </xf>
    <xf numFmtId="3" fontId="57" fillId="0" borderId="0" xfId="83" applyNumberFormat="1" applyFont="1" applyBorder="1" applyAlignment="1">
      <alignment vertical="center"/>
    </xf>
    <xf numFmtId="3" fontId="57" fillId="34" borderId="0" xfId="83" applyNumberFormat="1" applyFont="1" applyFill="1" applyBorder="1" applyAlignment="1">
      <alignment vertical="center"/>
    </xf>
    <xf numFmtId="41" fontId="72" fillId="0" borderId="0" xfId="64" applyFont="1" applyBorder="1" applyAlignment="1">
      <alignment horizontal="center" vertical="center"/>
    </xf>
    <xf numFmtId="3" fontId="3" fillId="0" borderId="0" xfId="83" applyNumberFormat="1" applyFont="1" applyBorder="1" applyAlignment="1">
      <alignment horizontal="center" vertical="center"/>
    </xf>
    <xf numFmtId="3" fontId="10" fillId="0" borderId="26" xfId="83" applyNumberFormat="1" applyFont="1" applyBorder="1" applyAlignment="1">
      <alignment vertical="center"/>
    </xf>
    <xf numFmtId="3" fontId="76" fillId="0" borderId="26" xfId="83" applyNumberFormat="1" applyFont="1" applyBorder="1" applyAlignment="1">
      <alignment vertical="center"/>
    </xf>
    <xf numFmtId="0" fontId="8" fillId="34" borderId="128" xfId="90" applyFont="1" applyFill="1" applyBorder="1" applyAlignment="1">
      <alignment horizontal="left" vertical="center"/>
    </xf>
    <xf numFmtId="181" fontId="77" fillId="34" borderId="129" xfId="90" applyNumberFormat="1" applyFont="1" applyFill="1" applyBorder="1" applyAlignment="1">
      <alignment vertical="center"/>
    </xf>
    <xf numFmtId="0" fontId="8" fillId="34" borderId="103" xfId="90" applyFont="1" applyFill="1" applyBorder="1" applyAlignment="1">
      <alignment horizontal="left" vertical="center"/>
    </xf>
    <xf numFmtId="181" fontId="8" fillId="34" borderId="130" xfId="90" applyNumberFormat="1" applyFont="1" applyFill="1" applyBorder="1" applyAlignment="1">
      <alignment vertical="center"/>
    </xf>
    <xf numFmtId="0" fontId="75" fillId="34" borderId="103" xfId="90" applyFont="1" applyFill="1" applyBorder="1" applyAlignment="1">
      <alignment horizontal="left" vertical="center"/>
    </xf>
    <xf numFmtId="181" fontId="75" fillId="34" borderId="130" xfId="90" applyNumberFormat="1" applyFont="1" applyFill="1" applyBorder="1" applyAlignment="1">
      <alignment vertical="center"/>
    </xf>
    <xf numFmtId="181" fontId="8" fillId="34" borderId="129" xfId="90" applyNumberFormat="1" applyFont="1" applyFill="1" applyBorder="1" applyAlignment="1">
      <alignment vertical="center"/>
    </xf>
    <xf numFmtId="181" fontId="77" fillId="34" borderId="131" xfId="90" applyNumberFormat="1" applyFont="1" applyFill="1" applyBorder="1" applyAlignment="1">
      <alignment vertical="center"/>
    </xf>
    <xf numFmtId="0" fontId="77" fillId="34" borderId="128" xfId="90" applyFont="1" applyFill="1" applyBorder="1" applyAlignment="1">
      <alignment horizontal="center" vertical="center"/>
    </xf>
    <xf numFmtId="185" fontId="8" fillId="37" borderId="3" xfId="90" applyNumberFormat="1" applyFont="1" applyFill="1" applyBorder="1" applyAlignment="1">
      <alignment vertical="center"/>
    </xf>
    <xf numFmtId="181" fontId="8" fillId="37" borderId="3" xfId="90" applyNumberFormat="1" applyFont="1" applyFill="1" applyBorder="1" applyAlignment="1">
      <alignment vertical="center"/>
    </xf>
    <xf numFmtId="41" fontId="60" fillId="0" borderId="68" xfId="64" applyFont="1" applyFill="1" applyBorder="1" applyAlignment="1">
      <alignment horizontal="right" vertical="center" shrinkToFit="1"/>
    </xf>
    <xf numFmtId="3" fontId="76" fillId="34" borderId="0" xfId="83" applyNumberFormat="1" applyFont="1" applyFill="1" applyBorder="1" applyAlignment="1">
      <alignment vertical="center"/>
    </xf>
    <xf numFmtId="178" fontId="9" fillId="34" borderId="0" xfId="83" applyNumberFormat="1" applyFont="1" applyFill="1" applyBorder="1" applyAlignment="1">
      <alignment horizontal="center" vertical="center" wrapText="1"/>
    </xf>
    <xf numFmtId="178" fontId="9" fillId="34" borderId="0" xfId="83" applyNumberFormat="1" applyFont="1" applyFill="1" applyBorder="1" applyAlignment="1">
      <alignment horizontal="center" vertical="center"/>
    </xf>
    <xf numFmtId="41" fontId="60" fillId="34" borderId="0" xfId="64" applyFont="1" applyFill="1" applyBorder="1" applyAlignment="1">
      <alignment horizontal="right" vertical="center" shrinkToFit="1"/>
    </xf>
    <xf numFmtId="41" fontId="23" fillId="34" borderId="0" xfId="64" applyFont="1" applyFill="1" applyBorder="1" applyAlignment="1">
      <alignment horizontal="right" vertical="center" shrinkToFit="1"/>
    </xf>
    <xf numFmtId="0" fontId="9" fillId="34" borderId="0" xfId="0" applyFont="1" applyFill="1" applyBorder="1"/>
    <xf numFmtId="0" fontId="8" fillId="34" borderId="0" xfId="89" applyFont="1" applyFill="1" applyBorder="1" applyAlignment="1">
      <alignment horizontal="center" vertical="center" shrinkToFit="1"/>
    </xf>
    <xf numFmtId="41" fontId="8" fillId="34" borderId="0" xfId="67" applyFont="1" applyFill="1" applyBorder="1" applyAlignment="1" applyProtection="1">
      <alignment horizontal="center" vertical="center" shrinkToFit="1"/>
      <protection locked="0"/>
    </xf>
    <xf numFmtId="41" fontId="8" fillId="34" borderId="0" xfId="67" applyFont="1" applyFill="1" applyBorder="1" applyAlignment="1">
      <alignment horizontal="center" vertical="center" shrinkToFit="1"/>
    </xf>
    <xf numFmtId="0" fontId="0" fillId="34" borderId="0" xfId="0" applyFill="1" applyBorder="1"/>
    <xf numFmtId="0" fontId="77" fillId="34" borderId="28" xfId="90" applyFont="1" applyFill="1" applyBorder="1" applyAlignment="1">
      <alignment horizontal="left" vertical="center" wrapText="1"/>
    </xf>
    <xf numFmtId="0" fontId="77" fillId="34" borderId="31" xfId="90" applyFont="1" applyFill="1" applyBorder="1" applyAlignment="1">
      <alignment horizontal="left" vertical="center" wrapText="1"/>
    </xf>
    <xf numFmtId="0" fontId="77" fillId="34" borderId="36" xfId="90" applyFont="1" applyFill="1" applyBorder="1" applyAlignment="1">
      <alignment horizontal="left" vertical="center" wrapText="1"/>
    </xf>
    <xf numFmtId="3" fontId="16" fillId="28" borderId="29" xfId="83" applyNumberFormat="1" applyFont="1" applyFill="1" applyBorder="1" applyAlignment="1">
      <alignment horizontal="center" vertical="center"/>
    </xf>
    <xf numFmtId="178" fontId="16" fillId="28" borderId="36" xfId="83" applyNumberFormat="1" applyFont="1" applyFill="1" applyBorder="1" applyAlignment="1">
      <alignment horizontal="center" vertical="center"/>
    </xf>
    <xf numFmtId="178" fontId="16" fillId="28" borderId="27" xfId="83" applyNumberFormat="1" applyFont="1" applyFill="1" applyBorder="1" applyAlignment="1">
      <alignment horizontal="center" vertical="center"/>
    </xf>
    <xf numFmtId="3" fontId="21" fillId="28" borderId="67" xfId="83" applyNumberFormat="1" applyFont="1" applyFill="1" applyBorder="1" applyAlignment="1">
      <alignment horizontal="center" vertical="center" wrapText="1"/>
    </xf>
    <xf numFmtId="178" fontId="16" fillId="28" borderId="28" xfId="83" applyNumberFormat="1" applyFont="1" applyFill="1" applyBorder="1" applyAlignment="1">
      <alignment horizontal="centerContinuous" vertical="center"/>
    </xf>
    <xf numFmtId="41" fontId="8" fillId="34" borderId="20" xfId="67" applyFont="1" applyFill="1" applyBorder="1" applyAlignment="1" applyProtection="1">
      <alignment horizontal="center" vertical="center" shrinkToFit="1"/>
      <protection locked="0"/>
    </xf>
    <xf numFmtId="41" fontId="8" fillId="31" borderId="3" xfId="67" applyFont="1" applyFill="1" applyBorder="1" applyAlignment="1" applyProtection="1">
      <alignment horizontal="center" vertical="center" shrinkToFit="1"/>
      <protection locked="0"/>
    </xf>
    <xf numFmtId="41" fontId="8" fillId="31" borderId="3" xfId="67" applyFont="1" applyFill="1" applyBorder="1" applyAlignment="1">
      <alignment horizontal="center" vertical="center" shrinkToFit="1"/>
    </xf>
    <xf numFmtId="0" fontId="69" fillId="0" borderId="142" xfId="0" applyFont="1" applyBorder="1" applyAlignment="1">
      <alignment horizontal="center" vertical="center" wrapText="1"/>
    </xf>
    <xf numFmtId="0" fontId="69" fillId="0" borderId="149" xfId="0" applyFont="1" applyBorder="1" applyAlignment="1">
      <alignment horizontal="center" vertical="center" wrapText="1"/>
    </xf>
    <xf numFmtId="0" fontId="69" fillId="0" borderId="180" xfId="0" applyFont="1" applyBorder="1" applyAlignment="1">
      <alignment horizontal="center" vertical="center" wrapText="1"/>
    </xf>
    <xf numFmtId="0" fontId="74" fillId="34" borderId="0" xfId="89" applyFont="1" applyFill="1" applyBorder="1" applyAlignment="1">
      <alignment vertical="center" shrinkToFit="1"/>
    </xf>
    <xf numFmtId="0" fontId="65" fillId="39" borderId="0" xfId="90" applyFont="1" applyFill="1" applyAlignment="1">
      <alignment vertical="center"/>
    </xf>
    <xf numFmtId="0" fontId="23" fillId="39" borderId="0" xfId="90" applyFont="1" applyFill="1" applyAlignment="1">
      <alignment vertical="center"/>
    </xf>
    <xf numFmtId="185" fontId="8" fillId="39" borderId="36" xfId="90" applyNumberFormat="1" applyFont="1" applyFill="1" applyBorder="1" applyAlignment="1">
      <alignment horizontal="right" vertical="center"/>
    </xf>
    <xf numFmtId="181" fontId="8" fillId="39" borderId="36" xfId="90" applyNumberFormat="1" applyFont="1" applyFill="1" applyBorder="1" applyAlignment="1">
      <alignment horizontal="right" vertical="center"/>
    </xf>
    <xf numFmtId="0" fontId="8" fillId="39" borderId="25" xfId="90" applyFont="1" applyFill="1" applyBorder="1" applyAlignment="1">
      <alignment horizontal="left" vertical="center"/>
    </xf>
    <xf numFmtId="0" fontId="8" fillId="39" borderId="28" xfId="90" applyFont="1" applyFill="1" applyBorder="1" applyAlignment="1">
      <alignment horizontal="left" vertical="center" shrinkToFit="1"/>
    </xf>
    <xf numFmtId="0" fontId="8" fillId="39" borderId="60" xfId="90" applyFont="1" applyFill="1" applyBorder="1" applyAlignment="1">
      <alignment horizontal="left" vertical="center"/>
    </xf>
    <xf numFmtId="0" fontId="8" fillId="39" borderId="31" xfId="90" applyFont="1" applyFill="1" applyBorder="1" applyAlignment="1">
      <alignment horizontal="left" vertical="center" shrinkToFit="1"/>
    </xf>
    <xf numFmtId="185" fontId="8" fillId="39" borderId="28" xfId="90" applyNumberFormat="1" applyFont="1" applyFill="1" applyBorder="1" applyAlignment="1">
      <alignment horizontal="right" vertical="center"/>
    </xf>
    <xf numFmtId="181" fontId="8" fillId="39" borderId="28" xfId="90" applyNumberFormat="1" applyFont="1" applyFill="1" applyBorder="1" applyAlignment="1">
      <alignment horizontal="right" vertical="center"/>
    </xf>
    <xf numFmtId="0" fontId="8" fillId="39" borderId="23" xfId="90" applyFont="1" applyFill="1" applyBorder="1" applyAlignment="1">
      <alignment horizontal="left" vertical="center" wrapText="1"/>
    </xf>
    <xf numFmtId="0" fontId="8" fillId="39" borderId="104" xfId="90" applyFont="1" applyFill="1" applyBorder="1" applyAlignment="1">
      <alignment horizontal="left" vertical="center" shrinkToFit="1"/>
    </xf>
    <xf numFmtId="185" fontId="8" fillId="39" borderId="104" xfId="90" applyNumberFormat="1" applyFont="1" applyFill="1" applyBorder="1" applyAlignment="1">
      <alignment horizontal="right" vertical="center"/>
    </xf>
    <xf numFmtId="181" fontId="8" fillId="39" borderId="104" xfId="90" applyNumberFormat="1" applyFont="1" applyFill="1" applyBorder="1" applyAlignment="1">
      <alignment horizontal="right" vertical="center"/>
    </xf>
    <xf numFmtId="0" fontId="8" fillId="39" borderId="105" xfId="90" applyFont="1" applyFill="1" applyBorder="1" applyAlignment="1">
      <alignment horizontal="left" vertical="center" wrapText="1"/>
    </xf>
    <xf numFmtId="0" fontId="8" fillId="39" borderId="60" xfId="90" applyFont="1" applyFill="1" applyBorder="1" applyAlignment="1">
      <alignment horizontal="center" vertical="center"/>
    </xf>
    <xf numFmtId="41" fontId="8" fillId="39" borderId="0" xfId="67" applyFont="1" applyFill="1" applyBorder="1" applyAlignment="1">
      <alignment vertical="center"/>
    </xf>
    <xf numFmtId="41" fontId="8" fillId="39" borderId="21" xfId="67" applyFont="1" applyFill="1" applyBorder="1" applyAlignment="1">
      <alignment vertical="center"/>
    </xf>
    <xf numFmtId="0" fontId="8" fillId="39" borderId="21" xfId="90" applyFont="1" applyFill="1" applyBorder="1" applyAlignment="1">
      <alignment horizontal="left" vertical="center"/>
    </xf>
    <xf numFmtId="185" fontId="8" fillId="39" borderId="3" xfId="90" applyNumberFormat="1" applyFont="1" applyFill="1" applyBorder="1" applyAlignment="1">
      <alignment horizontal="right" vertical="center"/>
    </xf>
    <xf numFmtId="181" fontId="8" fillId="39" borderId="3" xfId="90" applyNumberFormat="1" applyFont="1" applyFill="1" applyBorder="1" applyAlignment="1">
      <alignment horizontal="right" vertical="center"/>
    </xf>
    <xf numFmtId="185" fontId="8" fillId="39" borderId="31" xfId="90" applyNumberFormat="1" applyFont="1" applyFill="1" applyBorder="1" applyAlignment="1">
      <alignment horizontal="right" vertical="center"/>
    </xf>
    <xf numFmtId="181" fontId="8" fillId="39" borderId="31" xfId="90" applyNumberFormat="1" applyFont="1" applyFill="1" applyBorder="1" applyAlignment="1">
      <alignment horizontal="right" vertical="center"/>
    </xf>
    <xf numFmtId="0" fontId="8" fillId="39" borderId="23" xfId="90" applyFont="1" applyFill="1" applyBorder="1" applyAlignment="1">
      <alignment horizontal="left" vertical="center"/>
    </xf>
    <xf numFmtId="0" fontId="8" fillId="39" borderId="21" xfId="90" applyFont="1" applyFill="1" applyBorder="1" applyAlignment="1">
      <alignment horizontal="left" vertical="center" shrinkToFit="1"/>
    </xf>
    <xf numFmtId="0" fontId="8" fillId="39" borderId="28" xfId="90" applyFont="1" applyFill="1" applyBorder="1" applyAlignment="1">
      <alignment horizontal="left" vertical="center" wrapText="1" shrinkToFit="1"/>
    </xf>
    <xf numFmtId="0" fontId="8" fillId="39" borderId="111" xfId="90" applyFont="1" applyFill="1" applyBorder="1" applyAlignment="1">
      <alignment horizontal="left" vertical="center" shrinkToFit="1"/>
    </xf>
    <xf numFmtId="0" fontId="8" fillId="39" borderId="107" xfId="90" applyFont="1" applyFill="1" applyBorder="1" applyAlignment="1">
      <alignment horizontal="left" vertical="center" shrinkToFit="1"/>
    </xf>
    <xf numFmtId="185" fontId="8" fillId="39" borderId="107" xfId="90" applyNumberFormat="1" applyFont="1" applyFill="1" applyBorder="1" applyAlignment="1">
      <alignment horizontal="right" vertical="center"/>
    </xf>
    <xf numFmtId="181" fontId="8" fillId="39" borderId="107" xfId="90" applyNumberFormat="1" applyFont="1" applyFill="1" applyBorder="1" applyAlignment="1">
      <alignment horizontal="right" vertical="center"/>
    </xf>
    <xf numFmtId="181" fontId="23" fillId="39" borderId="0" xfId="90" applyNumberFormat="1" applyFont="1" applyFill="1" applyAlignment="1">
      <alignment vertical="center"/>
    </xf>
    <xf numFmtId="41" fontId="65" fillId="39" borderId="0" xfId="64" applyFont="1" applyFill="1" applyAlignment="1">
      <alignment vertical="center"/>
    </xf>
    <xf numFmtId="181" fontId="8" fillId="34" borderId="183" xfId="90" applyNumberFormat="1" applyFont="1" applyFill="1" applyBorder="1" applyAlignment="1">
      <alignment vertical="center"/>
    </xf>
    <xf numFmtId="0" fontId="8" fillId="34" borderId="112" xfId="90" applyFont="1" applyFill="1" applyBorder="1" applyAlignment="1">
      <alignment horizontal="left" vertical="center" shrinkToFit="1"/>
    </xf>
    <xf numFmtId="0" fontId="8" fillId="34" borderId="0" xfId="9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shrinkToFit="1"/>
    </xf>
    <xf numFmtId="3" fontId="8" fillId="0" borderId="3" xfId="83" applyNumberFormat="1" applyFont="1" applyBorder="1" applyAlignment="1">
      <alignment horizontal="center" vertical="center" shrinkToFit="1"/>
    </xf>
    <xf numFmtId="41" fontId="8" fillId="36" borderId="119" xfId="64" applyFont="1" applyFill="1" applyBorder="1" applyAlignment="1">
      <alignment horizontal="right" vertical="center" wrapText="1"/>
    </xf>
    <xf numFmtId="3" fontId="8" fillId="33" borderId="120" xfId="91" applyNumberFormat="1" applyFont="1" applyFill="1" applyBorder="1" applyAlignment="1">
      <alignment horizontal="right" vertical="center"/>
    </xf>
    <xf numFmtId="0" fontId="16" fillId="35" borderId="3" xfId="89" applyFont="1" applyFill="1" applyBorder="1" applyAlignment="1">
      <alignment horizontal="center" vertical="center" wrapText="1"/>
    </xf>
    <xf numFmtId="0" fontId="8" fillId="34" borderId="109" xfId="90" applyFont="1" applyFill="1" applyBorder="1" applyAlignment="1">
      <alignment vertical="center" wrapText="1"/>
    </xf>
    <xf numFmtId="41" fontId="8" fillId="34" borderId="39" xfId="67" applyFont="1" applyFill="1" applyBorder="1" applyAlignment="1">
      <alignment vertical="center"/>
    </xf>
    <xf numFmtId="41" fontId="82" fillId="0" borderId="79" xfId="64" applyFont="1" applyBorder="1" applyAlignment="1">
      <alignment horizontal="center" vertical="center" wrapText="1"/>
    </xf>
    <xf numFmtId="41" fontId="82" fillId="0" borderId="81" xfId="64" applyFont="1" applyBorder="1" applyAlignment="1">
      <alignment horizontal="center" vertical="center" wrapText="1"/>
    </xf>
    <xf numFmtId="41" fontId="82" fillId="0" borderId="80" xfId="64" applyFont="1" applyBorder="1" applyAlignment="1">
      <alignment horizontal="center" vertical="center" wrapText="1"/>
    </xf>
    <xf numFmtId="41" fontId="82" fillId="0" borderId="82" xfId="64" applyFont="1" applyBorder="1" applyAlignment="1">
      <alignment horizontal="center" vertical="center" wrapText="1"/>
    </xf>
    <xf numFmtId="41" fontId="82" fillId="38" borderId="87" xfId="64" applyFont="1" applyFill="1" applyBorder="1" applyAlignment="1">
      <alignment horizontal="center" vertical="center" wrapText="1"/>
    </xf>
    <xf numFmtId="41" fontId="82" fillId="0" borderId="83" xfId="64" applyFont="1" applyBorder="1" applyAlignment="1">
      <alignment horizontal="center" vertical="center" wrapText="1"/>
    </xf>
    <xf numFmtId="41" fontId="82" fillId="0" borderId="84" xfId="64" applyFont="1" applyBorder="1" applyAlignment="1">
      <alignment horizontal="center" vertical="center" wrapText="1"/>
    </xf>
    <xf numFmtId="41" fontId="82" fillId="31" borderId="85" xfId="64" applyFont="1" applyFill="1" applyBorder="1" applyAlignment="1">
      <alignment horizontal="center" vertical="center" wrapText="1"/>
    </xf>
    <xf numFmtId="41" fontId="82" fillId="0" borderId="86" xfId="64" applyFont="1" applyBorder="1" applyAlignment="1">
      <alignment horizontal="center" vertical="center" wrapText="1"/>
    </xf>
    <xf numFmtId="41" fontId="82" fillId="0" borderId="121" xfId="64" applyFont="1" applyBorder="1" applyAlignment="1">
      <alignment horizontal="center" vertical="center" wrapText="1"/>
    </xf>
    <xf numFmtId="0" fontId="0" fillId="33" borderId="100" xfId="0" applyFill="1" applyBorder="1" applyAlignment="1">
      <alignment horizontal="left" vertical="center"/>
    </xf>
    <xf numFmtId="41" fontId="65" fillId="39" borderId="0" xfId="90" applyNumberFormat="1" applyFont="1" applyFill="1" applyAlignment="1">
      <alignment vertical="center"/>
    </xf>
    <xf numFmtId="178" fontId="21" fillId="29" borderId="34" xfId="83" applyNumberFormat="1" applyFont="1" applyFill="1" applyBorder="1" applyAlignment="1">
      <alignment horizontal="center" vertical="center"/>
    </xf>
    <xf numFmtId="0" fontId="52" fillId="39" borderId="0" xfId="0" applyFont="1" applyFill="1" applyBorder="1" applyAlignment="1">
      <alignment vertical="center"/>
    </xf>
    <xf numFmtId="0" fontId="0" fillId="39" borderId="0" xfId="0" applyFill="1"/>
    <xf numFmtId="0" fontId="78" fillId="39" borderId="0" xfId="0" applyFont="1" applyFill="1" applyBorder="1" applyAlignment="1">
      <alignment vertical="center"/>
    </xf>
    <xf numFmtId="0" fontId="52" fillId="39" borderId="0" xfId="0" applyFont="1" applyFill="1" applyBorder="1" applyAlignment="1">
      <alignment horizontal="center" vertical="center"/>
    </xf>
    <xf numFmtId="0" fontId="9" fillId="39" borderId="0" xfId="0" applyFont="1" applyFill="1" applyBorder="1" applyAlignment="1">
      <alignment vertical="center"/>
    </xf>
    <xf numFmtId="0" fontId="0" fillId="39" borderId="0" xfId="0" applyFill="1" applyBorder="1"/>
    <xf numFmtId="0" fontId="9" fillId="39" borderId="0" xfId="0" applyFont="1" applyFill="1" applyBorder="1"/>
    <xf numFmtId="0" fontId="16" fillId="39" borderId="0" xfId="89" applyFont="1" applyFill="1" applyBorder="1" applyAlignment="1">
      <alignment horizontal="center" vertical="center" shrinkToFit="1"/>
    </xf>
    <xf numFmtId="0" fontId="8" fillId="39" borderId="3" xfId="89" applyFont="1" applyFill="1" applyBorder="1" applyAlignment="1">
      <alignment horizontal="center" vertical="center" shrinkToFit="1"/>
    </xf>
    <xf numFmtId="41" fontId="8" fillId="39" borderId="3" xfId="67" applyFont="1" applyFill="1" applyBorder="1" applyAlignment="1" applyProtection="1">
      <alignment horizontal="center" vertical="center" shrinkToFit="1"/>
      <protection locked="0"/>
    </xf>
    <xf numFmtId="41" fontId="8" fillId="39" borderId="0" xfId="67" applyFont="1" applyFill="1" applyBorder="1" applyAlignment="1">
      <alignment horizontal="center" vertical="center" shrinkToFit="1"/>
    </xf>
    <xf numFmtId="0" fontId="8" fillId="39" borderId="3" xfId="90" applyFont="1" applyFill="1" applyBorder="1" applyAlignment="1">
      <alignment horizontal="left" vertical="center" shrinkToFit="1"/>
    </xf>
    <xf numFmtId="0" fontId="8" fillId="39" borderId="36" xfId="90" applyFont="1" applyFill="1" applyBorder="1" applyAlignment="1">
      <alignment horizontal="left" vertical="center" shrinkToFit="1"/>
    </xf>
    <xf numFmtId="0" fontId="0" fillId="29" borderId="26" xfId="90" applyFont="1" applyFill="1" applyBorder="1" applyAlignment="1">
      <alignment horizontal="left" vertical="center"/>
    </xf>
    <xf numFmtId="0" fontId="15" fillId="29" borderId="26" xfId="90" applyFont="1" applyFill="1" applyBorder="1" applyAlignment="1">
      <alignment horizontal="left" vertical="center"/>
    </xf>
    <xf numFmtId="0" fontId="15" fillId="39" borderId="26" xfId="90" applyFont="1" applyFill="1" applyBorder="1" applyAlignment="1">
      <alignment horizontal="left" vertical="center"/>
    </xf>
    <xf numFmtId="41" fontId="8" fillId="34" borderId="105" xfId="67" applyFont="1" applyFill="1" applyBorder="1" applyAlignment="1">
      <alignment vertical="center"/>
    </xf>
    <xf numFmtId="0" fontId="8" fillId="34" borderId="185" xfId="90" applyFont="1" applyFill="1" applyBorder="1" applyAlignment="1">
      <alignment horizontal="center" vertical="center"/>
    </xf>
    <xf numFmtId="0" fontId="8" fillId="34" borderId="21" xfId="90" applyFont="1" applyFill="1" applyBorder="1" applyAlignment="1">
      <alignment horizontal="left" vertical="center" wrapText="1"/>
    </xf>
    <xf numFmtId="0" fontId="8" fillId="34" borderId="60" xfId="90" applyFont="1" applyFill="1" applyBorder="1" applyAlignment="1">
      <alignment horizontal="left" vertical="center"/>
    </xf>
    <xf numFmtId="0" fontId="8" fillId="34" borderId="25" xfId="90" applyFont="1" applyFill="1" applyBorder="1" applyAlignment="1">
      <alignment horizontal="left" vertical="center"/>
    </xf>
    <xf numFmtId="0" fontId="8" fillId="34" borderId="23" xfId="90" applyFont="1" applyFill="1" applyBorder="1" applyAlignment="1">
      <alignment horizontal="left" vertical="center"/>
    </xf>
    <xf numFmtId="0" fontId="8" fillId="34" borderId="21" xfId="90" applyFont="1" applyFill="1" applyBorder="1" applyAlignment="1">
      <alignment horizontal="left" vertical="center"/>
    </xf>
    <xf numFmtId="0" fontId="8" fillId="30" borderId="25" xfId="90" applyFont="1" applyFill="1" applyBorder="1" applyAlignment="1">
      <alignment horizontal="left" vertical="center"/>
    </xf>
    <xf numFmtId="181" fontId="8" fillId="39" borderId="184" xfId="90" applyNumberFormat="1" applyFont="1" applyFill="1" applyBorder="1" applyAlignment="1">
      <alignment vertical="center"/>
    </xf>
    <xf numFmtId="41" fontId="8" fillId="39" borderId="186" xfId="67" applyFont="1" applyFill="1" applyBorder="1" applyAlignment="1">
      <alignment vertical="center"/>
    </xf>
    <xf numFmtId="181" fontId="8" fillId="39" borderId="187" xfId="90" applyNumberFormat="1" applyFont="1" applyFill="1" applyBorder="1" applyAlignment="1">
      <alignment vertical="center"/>
    </xf>
    <xf numFmtId="181" fontId="8" fillId="39" borderId="186" xfId="90" applyNumberFormat="1" applyFont="1" applyFill="1" applyBorder="1" applyAlignment="1">
      <alignment vertical="center"/>
    </xf>
    <xf numFmtId="181" fontId="8" fillId="34" borderId="188" xfId="90" applyNumberFormat="1" applyFont="1" applyFill="1" applyBorder="1" applyAlignment="1">
      <alignment vertical="center"/>
    </xf>
    <xf numFmtId="181" fontId="8" fillId="39" borderId="188" xfId="90" applyNumberFormat="1" applyFont="1" applyFill="1" applyBorder="1" applyAlignment="1">
      <alignment vertical="center"/>
    </xf>
    <xf numFmtId="181" fontId="8" fillId="39" borderId="189" xfId="90" applyNumberFormat="1" applyFont="1" applyFill="1" applyBorder="1" applyAlignment="1">
      <alignment vertical="center"/>
    </xf>
    <xf numFmtId="181" fontId="8" fillId="39" borderId="190" xfId="90" applyNumberFormat="1" applyFont="1" applyFill="1" applyBorder="1" applyAlignment="1">
      <alignment vertical="center"/>
    </xf>
    <xf numFmtId="181" fontId="8" fillId="30" borderId="189" xfId="90" applyNumberFormat="1" applyFont="1" applyFill="1" applyBorder="1" applyAlignment="1">
      <alignment vertical="center"/>
    </xf>
    <xf numFmtId="0" fontId="11" fillId="32" borderId="97" xfId="0" applyFont="1" applyFill="1" applyBorder="1" applyAlignment="1">
      <alignment horizontal="center" vertical="center" wrapText="1"/>
    </xf>
    <xf numFmtId="0" fontId="11" fillId="32" borderId="98" xfId="0" applyFont="1" applyFill="1" applyBorder="1" applyAlignment="1">
      <alignment horizontal="center" vertical="center" wrapText="1"/>
    </xf>
    <xf numFmtId="41" fontId="23" fillId="34" borderId="108" xfId="67" applyFont="1" applyFill="1" applyBorder="1" applyAlignment="1">
      <alignment vertical="center" wrapText="1"/>
    </xf>
    <xf numFmtId="3" fontId="1" fillId="0" borderId="0" xfId="91" applyNumberFormat="1" applyFont="1"/>
    <xf numFmtId="3" fontId="1" fillId="0" borderId="0" xfId="91" applyNumberFormat="1" applyFont="1" applyAlignment="1">
      <alignment vertical="center"/>
    </xf>
    <xf numFmtId="3" fontId="1" fillId="0" borderId="100" xfId="91" applyNumberFormat="1" applyFont="1" applyFill="1" applyBorder="1" applyAlignment="1">
      <alignment vertical="center"/>
    </xf>
    <xf numFmtId="3" fontId="1" fillId="0" borderId="0" xfId="91" applyNumberFormat="1" applyFont="1" applyAlignment="1">
      <alignment horizontal="center" vertical="center"/>
    </xf>
    <xf numFmtId="3" fontId="1" fillId="0" borderId="0" xfId="91" applyNumberFormat="1" applyFont="1" applyAlignment="1">
      <alignment horizontal="right"/>
    </xf>
    <xf numFmtId="3" fontId="1" fillId="0" borderId="0" xfId="91" applyNumberFormat="1" applyFont="1" applyAlignment="1">
      <alignment horizontal="left" vertical="center"/>
    </xf>
    <xf numFmtId="0" fontId="0" fillId="29" borderId="26" xfId="90" applyFont="1" applyFill="1" applyBorder="1" applyAlignment="1">
      <alignment horizontal="left" vertical="center"/>
    </xf>
    <xf numFmtId="0" fontId="15" fillId="29" borderId="26" xfId="9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/>
    </xf>
    <xf numFmtId="0" fontId="8" fillId="34" borderId="3" xfId="90" applyFont="1" applyFill="1" applyBorder="1" applyAlignment="1">
      <alignment horizontal="left" vertical="center" shrinkToFit="1"/>
    </xf>
    <xf numFmtId="0" fontId="8" fillId="34" borderId="36" xfId="90" applyFont="1" applyFill="1" applyBorder="1" applyAlignment="1">
      <alignment horizontal="left" vertical="center" shrinkToFit="1"/>
    </xf>
    <xf numFmtId="0" fontId="15" fillId="40" borderId="26" xfId="90" applyFont="1" applyFill="1" applyBorder="1" applyAlignment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Border="1" applyAlignment="1">
      <alignment horizontal="left" vertical="distributed" wrapText="1"/>
    </xf>
    <xf numFmtId="0" fontId="17" fillId="0" borderId="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distributed" wrapText="1"/>
    </xf>
    <xf numFmtId="0" fontId="20" fillId="0" borderId="24" xfId="0" applyFont="1" applyBorder="1" applyAlignment="1">
      <alignment horizontal="left" vertical="center" wrapText="1"/>
    </xf>
    <xf numFmtId="0" fontId="77" fillId="34" borderId="28" xfId="90" applyFont="1" applyFill="1" applyBorder="1" applyAlignment="1">
      <alignment horizontal="left" vertical="center" shrinkToFit="1"/>
    </xf>
    <xf numFmtId="0" fontId="6" fillId="39" borderId="0" xfId="90" applyFont="1" applyFill="1" applyAlignment="1">
      <alignment vertical="center"/>
    </xf>
    <xf numFmtId="0" fontId="15" fillId="39" borderId="26" xfId="90" applyFont="1" applyFill="1" applyBorder="1" applyAlignment="1">
      <alignment vertical="center"/>
    </xf>
    <xf numFmtId="0" fontId="8" fillId="39" borderId="0" xfId="90" applyFont="1" applyFill="1" applyAlignment="1">
      <alignment vertical="center"/>
    </xf>
    <xf numFmtId="185" fontId="8" fillId="39" borderId="28" xfId="90" applyNumberFormat="1" applyFont="1" applyFill="1" applyBorder="1" applyAlignment="1">
      <alignment vertical="center"/>
    </xf>
    <xf numFmtId="185" fontId="8" fillId="39" borderId="31" xfId="90" applyNumberFormat="1" applyFont="1" applyFill="1" applyBorder="1" applyAlignment="1">
      <alignment vertical="center"/>
    </xf>
    <xf numFmtId="185" fontId="8" fillId="39" borderId="36" xfId="90" applyNumberFormat="1" applyFont="1" applyFill="1" applyBorder="1" applyAlignment="1">
      <alignment vertical="center"/>
    </xf>
    <xf numFmtId="185" fontId="8" fillId="39" borderId="3" xfId="90" applyNumberFormat="1" applyFont="1" applyFill="1" applyBorder="1" applyAlignment="1">
      <alignment vertical="center"/>
    </xf>
    <xf numFmtId="3" fontId="8" fillId="39" borderId="132" xfId="90" applyNumberFormat="1" applyFont="1" applyFill="1" applyBorder="1" applyAlignment="1">
      <alignment vertical="center"/>
    </xf>
    <xf numFmtId="41" fontId="59" fillId="39" borderId="0" xfId="67" applyFont="1" applyFill="1" applyAlignment="1">
      <alignment vertical="center"/>
    </xf>
    <xf numFmtId="181" fontId="6" fillId="39" borderId="0" xfId="90" applyNumberFormat="1" applyFont="1" applyFill="1" applyAlignment="1">
      <alignment vertical="center"/>
    </xf>
    <xf numFmtId="41" fontId="6" fillId="39" borderId="0" xfId="90" applyNumberFormat="1" applyFont="1" applyFill="1" applyAlignment="1">
      <alignment vertical="center"/>
    </xf>
    <xf numFmtId="0" fontId="17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 vertical="distributed" wrapText="1"/>
    </xf>
    <xf numFmtId="0" fontId="85" fillId="0" borderId="0" xfId="0" applyFont="1" applyBorder="1" applyAlignment="1">
      <alignment horizontal="center" vertical="distributed"/>
    </xf>
    <xf numFmtId="0" fontId="84" fillId="0" borderId="0" xfId="0" applyFont="1" applyBorder="1" applyAlignment="1">
      <alignment horizontal="center" vertical="center"/>
    </xf>
    <xf numFmtId="0" fontId="8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distributed" wrapText="1"/>
    </xf>
    <xf numFmtId="0" fontId="19" fillId="0" borderId="24" xfId="0" applyFont="1" applyBorder="1" applyAlignment="1">
      <alignment horizontal="left" vertical="distributed" wrapText="1"/>
    </xf>
    <xf numFmtId="0" fontId="20" fillId="0" borderId="0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0" fillId="0" borderId="91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41" fontId="82" fillId="31" borderId="88" xfId="64" applyFont="1" applyFill="1" applyBorder="1" applyAlignment="1">
      <alignment horizontal="center" vertical="center" wrapText="1"/>
    </xf>
    <xf numFmtId="41" fontId="82" fillId="31" borderId="91" xfId="64" applyFont="1" applyFill="1" applyBorder="1" applyAlignment="1">
      <alignment horizontal="center" vertical="center" wrapText="1"/>
    </xf>
    <xf numFmtId="41" fontId="82" fillId="34" borderId="162" xfId="64" applyFont="1" applyFill="1" applyBorder="1" applyAlignment="1">
      <alignment horizontal="center" vertical="center" wrapText="1"/>
    </xf>
    <xf numFmtId="0" fontId="16" fillId="32" borderId="73" xfId="0" applyFont="1" applyFill="1" applyBorder="1" applyAlignment="1">
      <alignment horizontal="center" vertical="center"/>
    </xf>
    <xf numFmtId="0" fontId="16" fillId="32" borderId="74" xfId="0" applyFont="1" applyFill="1" applyBorder="1" applyAlignment="1">
      <alignment horizontal="center" vertical="center"/>
    </xf>
    <xf numFmtId="0" fontId="16" fillId="32" borderId="70" xfId="0" applyFont="1" applyFill="1" applyBorder="1" applyAlignment="1">
      <alignment horizontal="center" vertical="center"/>
    </xf>
    <xf numFmtId="0" fontId="16" fillId="32" borderId="28" xfId="0" applyFont="1" applyFill="1" applyBorder="1" applyAlignment="1">
      <alignment horizontal="center" vertical="center" wrapText="1"/>
    </xf>
    <xf numFmtId="0" fontId="16" fillId="32" borderId="36" xfId="0" applyFont="1" applyFill="1" applyBorder="1" applyAlignment="1">
      <alignment horizontal="center" vertical="center" wrapText="1"/>
    </xf>
    <xf numFmtId="41" fontId="82" fillId="34" borderId="91" xfId="64" applyFont="1" applyFill="1" applyBorder="1" applyAlignment="1">
      <alignment horizontal="center" vertical="center" wrapText="1"/>
    </xf>
    <xf numFmtId="41" fontId="82" fillId="34" borderId="163" xfId="64" applyFont="1" applyFill="1" applyBorder="1" applyAlignment="1">
      <alignment horizontal="center" vertical="center" wrapText="1"/>
    </xf>
    <xf numFmtId="41" fontId="11" fillId="0" borderId="164" xfId="64" applyFont="1" applyBorder="1" applyAlignment="1">
      <alignment horizontal="center" vertical="center"/>
    </xf>
    <xf numFmtId="41" fontId="11" fillId="0" borderId="91" xfId="64" applyFont="1" applyBorder="1" applyAlignment="1">
      <alignment horizontal="center" vertical="center"/>
    </xf>
    <xf numFmtId="41" fontId="11" fillId="0" borderId="150" xfId="64" applyFont="1" applyBorder="1" applyAlignment="1">
      <alignment horizontal="center" vertical="center"/>
    </xf>
    <xf numFmtId="0" fontId="8" fillId="32" borderId="71" xfId="0" applyFont="1" applyFill="1" applyBorder="1" applyAlignment="1">
      <alignment horizontal="center" vertical="center"/>
    </xf>
    <xf numFmtId="0" fontId="8" fillId="32" borderId="72" xfId="0" applyFont="1" applyFill="1" applyBorder="1" applyAlignment="1">
      <alignment horizontal="center" vertical="center"/>
    </xf>
    <xf numFmtId="0" fontId="71" fillId="32" borderId="153" xfId="0" applyFont="1" applyFill="1" applyBorder="1" applyAlignment="1">
      <alignment horizontal="center" vertical="center" wrapText="1"/>
    </xf>
    <xf numFmtId="0" fontId="71" fillId="32" borderId="139" xfId="0" applyFont="1" applyFill="1" applyBorder="1" applyAlignment="1">
      <alignment horizontal="center" vertical="center" wrapText="1"/>
    </xf>
    <xf numFmtId="0" fontId="71" fillId="32" borderId="154" xfId="0" applyFont="1" applyFill="1" applyBorder="1" applyAlignment="1">
      <alignment horizontal="center" vertical="center" wrapText="1"/>
    </xf>
    <xf numFmtId="0" fontId="71" fillId="34" borderId="155" xfId="0" applyFont="1" applyFill="1" applyBorder="1" applyAlignment="1">
      <alignment horizontal="center" vertical="center" wrapText="1"/>
    </xf>
    <xf numFmtId="0" fontId="71" fillId="34" borderId="156" xfId="0" applyFont="1" applyFill="1" applyBorder="1" applyAlignment="1">
      <alignment horizontal="center" vertical="center" wrapText="1"/>
    </xf>
    <xf numFmtId="0" fontId="71" fillId="34" borderId="157" xfId="0" applyFont="1" applyFill="1" applyBorder="1" applyAlignment="1">
      <alignment horizontal="center" vertical="center" wrapText="1"/>
    </xf>
    <xf numFmtId="0" fontId="69" fillId="0" borderId="158" xfId="0" applyFont="1" applyBorder="1" applyAlignment="1">
      <alignment horizontal="center" vertical="center" wrapText="1"/>
    </xf>
    <xf numFmtId="0" fontId="69" fillId="0" borderId="149" xfId="0" applyFont="1" applyBorder="1" applyAlignment="1">
      <alignment horizontal="center" vertical="center" wrapText="1"/>
    </xf>
    <xf numFmtId="0" fontId="69" fillId="0" borderId="141" xfId="0" applyFont="1" applyBorder="1" applyAlignment="1">
      <alignment horizontal="center" vertical="center" wrapText="1"/>
    </xf>
    <xf numFmtId="0" fontId="69" fillId="0" borderId="142" xfId="0" applyFont="1" applyBorder="1" applyAlignment="1">
      <alignment horizontal="center" vertical="center" wrapText="1"/>
    </xf>
    <xf numFmtId="0" fontId="69" fillId="0" borderId="159" xfId="0" applyFont="1" applyBorder="1" applyAlignment="1">
      <alignment horizontal="center" vertical="center" wrapText="1"/>
    </xf>
    <xf numFmtId="0" fontId="69" fillId="0" borderId="160" xfId="0" applyFont="1" applyBorder="1" applyAlignment="1">
      <alignment horizontal="center" vertical="center" wrapText="1"/>
    </xf>
    <xf numFmtId="0" fontId="69" fillId="0" borderId="161" xfId="0" applyFont="1" applyBorder="1" applyAlignment="1">
      <alignment horizontal="center" vertical="center" wrapText="1"/>
    </xf>
    <xf numFmtId="41" fontId="69" fillId="0" borderId="152" xfId="64" applyFont="1" applyBorder="1" applyAlignment="1">
      <alignment horizontal="center" vertical="center" wrapText="1"/>
    </xf>
    <xf numFmtId="0" fontId="69" fillId="0" borderId="136" xfId="0" applyFont="1" applyBorder="1" applyAlignment="1">
      <alignment horizontal="center" vertical="center" wrapText="1"/>
    </xf>
    <xf numFmtId="0" fontId="69" fillId="0" borderId="148" xfId="0" applyFont="1" applyBorder="1" applyAlignment="1">
      <alignment horizontal="center" vertical="center" wrapText="1"/>
    </xf>
    <xf numFmtId="41" fontId="82" fillId="0" borderId="88" xfId="64" applyFont="1" applyBorder="1" applyAlignment="1">
      <alignment horizontal="center" vertical="center" wrapText="1"/>
    </xf>
    <xf numFmtId="41" fontId="82" fillId="0" borderId="150" xfId="64" applyFont="1" applyBorder="1" applyAlignment="1">
      <alignment horizontal="center" vertical="center" wrapText="1"/>
    </xf>
    <xf numFmtId="41" fontId="82" fillId="0" borderId="89" xfId="64" applyFont="1" applyBorder="1" applyAlignment="1">
      <alignment horizontal="center" vertical="center" wrapText="1"/>
    </xf>
    <xf numFmtId="41" fontId="82" fillId="0" borderId="151" xfId="64" applyFont="1" applyBorder="1" applyAlignment="1">
      <alignment horizontal="center" vertical="center" wrapText="1"/>
    </xf>
    <xf numFmtId="0" fontId="16" fillId="32" borderId="28" xfId="0" applyFont="1" applyFill="1" applyBorder="1" applyAlignment="1">
      <alignment horizontal="center" vertical="center"/>
    </xf>
    <xf numFmtId="0" fontId="16" fillId="32" borderId="36" xfId="0" applyFont="1" applyFill="1" applyBorder="1" applyAlignment="1">
      <alignment horizontal="center" vertical="center"/>
    </xf>
    <xf numFmtId="0" fontId="16" fillId="32" borderId="69" xfId="0" applyFont="1" applyFill="1" applyBorder="1" applyAlignment="1">
      <alignment horizontal="center" vertical="center"/>
    </xf>
    <xf numFmtId="0" fontId="16" fillId="32" borderId="75" xfId="0" applyFont="1" applyFill="1" applyBorder="1" applyAlignment="1">
      <alignment horizontal="center" vertical="center"/>
    </xf>
    <xf numFmtId="3" fontId="6" fillId="0" borderId="28" xfId="83" applyNumberFormat="1" applyFont="1" applyBorder="1" applyAlignment="1">
      <alignment horizontal="center" vertical="center"/>
    </xf>
    <xf numFmtId="3" fontId="6" fillId="0" borderId="36" xfId="83" applyNumberFormat="1" applyFont="1" applyBorder="1" applyAlignment="1">
      <alignment horizontal="center" vertical="center"/>
    </xf>
    <xf numFmtId="3" fontId="6" fillId="0" borderId="71" xfId="83" applyNumberFormat="1" applyFont="1" applyBorder="1" applyAlignment="1">
      <alignment horizontal="center" vertical="center" wrapText="1"/>
    </xf>
    <xf numFmtId="3" fontId="6" fillId="0" borderId="72" xfId="83" applyNumberFormat="1" applyFont="1" applyBorder="1" applyAlignment="1">
      <alignment horizontal="center" vertical="center"/>
    </xf>
    <xf numFmtId="0" fontId="69" fillId="0" borderId="181" xfId="0" applyFont="1" applyBorder="1" applyAlignment="1">
      <alignment horizontal="center" vertical="center" wrapText="1"/>
    </xf>
    <xf numFmtId="0" fontId="69" fillId="0" borderId="182" xfId="0" applyFont="1" applyBorder="1" applyAlignment="1">
      <alignment horizontal="center" vertical="center" wrapText="1"/>
    </xf>
    <xf numFmtId="0" fontId="69" fillId="0" borderId="179" xfId="0" applyFont="1" applyBorder="1" applyAlignment="1">
      <alignment horizontal="center" vertical="center" wrapText="1"/>
    </xf>
    <xf numFmtId="0" fontId="69" fillId="0" borderId="178" xfId="0" applyFont="1" applyBorder="1" applyAlignment="1">
      <alignment horizontal="center" vertical="center" wrapText="1"/>
    </xf>
    <xf numFmtId="0" fontId="69" fillId="38" borderId="133" xfId="0" applyFont="1" applyFill="1" applyBorder="1" applyAlignment="1">
      <alignment horizontal="center" vertical="center" wrapText="1"/>
    </xf>
    <xf numFmtId="0" fontId="69" fillId="38" borderId="134" xfId="0" applyFont="1" applyFill="1" applyBorder="1" applyAlignment="1">
      <alignment horizontal="center" vertical="center" wrapText="1"/>
    </xf>
    <xf numFmtId="0" fontId="71" fillId="32" borderId="135" xfId="0" applyFont="1" applyFill="1" applyBorder="1" applyAlignment="1">
      <alignment horizontal="center" wrapText="1"/>
    </xf>
    <xf numFmtId="0" fontId="71" fillId="32" borderId="136" xfId="0" applyFont="1" applyFill="1" applyBorder="1" applyAlignment="1">
      <alignment horizontal="center" wrapText="1"/>
    </xf>
    <xf numFmtId="0" fontId="71" fillId="32" borderId="137" xfId="0" applyFont="1" applyFill="1" applyBorder="1" applyAlignment="1">
      <alignment horizontal="center" wrapText="1"/>
    </xf>
    <xf numFmtId="0" fontId="71" fillId="32" borderId="122" xfId="0" applyFont="1" applyFill="1" applyBorder="1" applyAlignment="1">
      <alignment horizontal="center" wrapText="1"/>
    </xf>
    <xf numFmtId="0" fontId="71" fillId="32" borderId="138" xfId="0" applyFont="1" applyFill="1" applyBorder="1" applyAlignment="1">
      <alignment horizontal="center" vertical="center" wrapText="1"/>
    </xf>
    <xf numFmtId="0" fontId="71" fillId="32" borderId="140" xfId="0" applyFont="1" applyFill="1" applyBorder="1" applyAlignment="1">
      <alignment horizontal="center" vertical="center" wrapText="1"/>
    </xf>
    <xf numFmtId="0" fontId="69" fillId="38" borderId="143" xfId="0" applyFont="1" applyFill="1" applyBorder="1" applyAlignment="1">
      <alignment horizontal="center" vertical="center" wrapText="1"/>
    </xf>
    <xf numFmtId="0" fontId="71" fillId="32" borderId="144" xfId="0" applyFont="1" applyFill="1" applyBorder="1" applyAlignment="1">
      <alignment horizontal="center" wrapText="1"/>
    </xf>
    <xf numFmtId="0" fontId="71" fillId="32" borderId="145" xfId="0" applyFont="1" applyFill="1" applyBorder="1" applyAlignment="1">
      <alignment horizontal="center" wrapText="1"/>
    </xf>
    <xf numFmtId="0" fontId="71" fillId="32" borderId="146" xfId="0" applyFont="1" applyFill="1" applyBorder="1" applyAlignment="1">
      <alignment horizontal="center" wrapText="1"/>
    </xf>
    <xf numFmtId="0" fontId="71" fillId="32" borderId="123" xfId="0" applyFont="1" applyFill="1" applyBorder="1" applyAlignment="1">
      <alignment horizontal="center" wrapText="1"/>
    </xf>
    <xf numFmtId="0" fontId="69" fillId="0" borderId="147" xfId="0" applyFont="1" applyBorder="1" applyAlignment="1">
      <alignment horizontal="center" vertical="center" wrapText="1"/>
    </xf>
    <xf numFmtId="41" fontId="69" fillId="31" borderId="88" xfId="64" applyFont="1" applyFill="1" applyBorder="1" applyAlignment="1">
      <alignment horizontal="center" vertical="center" wrapText="1"/>
    </xf>
    <xf numFmtId="41" fontId="69" fillId="31" borderId="91" xfId="64" applyFont="1" applyFill="1" applyBorder="1" applyAlignment="1">
      <alignment horizontal="center" vertical="center" wrapText="1"/>
    </xf>
    <xf numFmtId="0" fontId="8" fillId="30" borderId="25" xfId="90" applyFont="1" applyFill="1" applyBorder="1" applyAlignment="1">
      <alignment horizontal="center" vertical="center" shrinkToFit="1"/>
    </xf>
    <xf numFmtId="0" fontId="8" fillId="30" borderId="26" xfId="90" applyFont="1" applyFill="1" applyBorder="1" applyAlignment="1">
      <alignment horizontal="center" vertical="center" shrinkToFit="1"/>
    </xf>
    <xf numFmtId="0" fontId="8" fillId="30" borderId="27" xfId="90" applyFont="1" applyFill="1" applyBorder="1" applyAlignment="1">
      <alignment horizontal="center" vertical="center" shrinkToFit="1"/>
    </xf>
    <xf numFmtId="0" fontId="8" fillId="39" borderId="3" xfId="90" applyFont="1" applyFill="1" applyBorder="1" applyAlignment="1">
      <alignment horizontal="left" vertical="center" shrinkToFit="1"/>
    </xf>
    <xf numFmtId="0" fontId="8" fillId="37" borderId="3" xfId="90" applyFont="1" applyFill="1" applyBorder="1" applyAlignment="1">
      <alignment horizontal="left" vertical="center" shrinkToFit="1"/>
    </xf>
    <xf numFmtId="0" fontId="8" fillId="37" borderId="36" xfId="90" applyFont="1" applyFill="1" applyBorder="1" applyAlignment="1">
      <alignment horizontal="left" vertical="center" shrinkToFit="1"/>
    </xf>
    <xf numFmtId="0" fontId="8" fillId="39" borderId="36" xfId="90" applyFont="1" applyFill="1" applyBorder="1" applyAlignment="1">
      <alignment horizontal="left" vertical="center" shrinkToFit="1"/>
    </xf>
    <xf numFmtId="0" fontId="64" fillId="39" borderId="0" xfId="90" applyFont="1" applyFill="1" applyAlignment="1">
      <alignment horizontal="center" vertical="center"/>
    </xf>
    <xf numFmtId="0" fontId="8" fillId="27" borderId="60" xfId="90" applyFont="1" applyFill="1" applyBorder="1" applyAlignment="1">
      <alignment horizontal="center" vertical="center" shrinkToFit="1"/>
    </xf>
    <xf numFmtId="0" fontId="8" fillId="27" borderId="2" xfId="90" applyFont="1" applyFill="1" applyBorder="1" applyAlignment="1">
      <alignment horizontal="center" vertical="center" shrinkToFit="1"/>
    </xf>
    <xf numFmtId="0" fontId="8" fillId="27" borderId="39" xfId="90" applyFont="1" applyFill="1" applyBorder="1" applyAlignment="1">
      <alignment horizontal="center" vertical="center" shrinkToFit="1"/>
    </xf>
    <xf numFmtId="0" fontId="8" fillId="27" borderId="3" xfId="90" applyFont="1" applyFill="1" applyBorder="1" applyAlignment="1">
      <alignment horizontal="center" vertical="center" wrapText="1"/>
    </xf>
    <xf numFmtId="0" fontId="8" fillId="27" borderId="3" xfId="90" applyFont="1" applyFill="1" applyBorder="1" applyAlignment="1">
      <alignment horizontal="center" vertical="center"/>
    </xf>
    <xf numFmtId="3" fontId="72" fillId="0" borderId="0" xfId="83" applyNumberFormat="1" applyFont="1" applyBorder="1" applyAlignment="1">
      <alignment horizontal="center" vertical="center"/>
    </xf>
    <xf numFmtId="178" fontId="16" fillId="29" borderId="76" xfId="83" applyNumberFormat="1" applyFont="1" applyFill="1" applyBorder="1" applyAlignment="1">
      <alignment horizontal="center" vertical="center"/>
    </xf>
    <xf numFmtId="178" fontId="16" fillId="29" borderId="22" xfId="83" applyNumberFormat="1" applyFont="1" applyFill="1" applyBorder="1" applyAlignment="1">
      <alignment horizontal="center" vertical="center"/>
    </xf>
    <xf numFmtId="178" fontId="16" fillId="29" borderId="77" xfId="83" applyNumberFormat="1" applyFont="1" applyFill="1" applyBorder="1" applyAlignment="1">
      <alignment horizontal="center" vertical="center"/>
    </xf>
    <xf numFmtId="178" fontId="16" fillId="29" borderId="78" xfId="83" applyNumberFormat="1" applyFont="1" applyFill="1" applyBorder="1" applyAlignment="1">
      <alignment horizontal="center" vertical="center"/>
    </xf>
    <xf numFmtId="3" fontId="22" fillId="0" borderId="0" xfId="83" applyNumberFormat="1" applyFont="1" applyAlignment="1">
      <alignment horizontal="left" vertical="center"/>
    </xf>
    <xf numFmtId="3" fontId="9" fillId="28" borderId="28" xfId="83" applyNumberFormat="1" applyFont="1" applyFill="1" applyBorder="1" applyAlignment="1">
      <alignment horizontal="center" vertical="center" wrapText="1"/>
    </xf>
    <xf numFmtId="3" fontId="9" fillId="28" borderId="31" xfId="83" applyNumberFormat="1" applyFont="1" applyFill="1" applyBorder="1" applyAlignment="1">
      <alignment horizontal="center" vertical="center"/>
    </xf>
    <xf numFmtId="3" fontId="9" fillId="28" borderId="36" xfId="83" applyNumberFormat="1" applyFont="1" applyFill="1" applyBorder="1" applyAlignment="1">
      <alignment horizontal="center" vertical="center"/>
    </xf>
    <xf numFmtId="3" fontId="16" fillId="28" borderId="60" xfId="83" applyNumberFormat="1" applyFont="1" applyFill="1" applyBorder="1" applyAlignment="1">
      <alignment horizontal="center" vertical="center"/>
    </xf>
    <xf numFmtId="3" fontId="16" fillId="28" borderId="2" xfId="83" applyNumberFormat="1" applyFont="1" applyFill="1" applyBorder="1" applyAlignment="1">
      <alignment horizontal="center" vertical="center"/>
    </xf>
    <xf numFmtId="3" fontId="16" fillId="28" borderId="22" xfId="83" applyNumberFormat="1" applyFont="1" applyFill="1" applyBorder="1" applyAlignment="1">
      <alignment horizontal="center" vertical="center"/>
    </xf>
    <xf numFmtId="3" fontId="16" fillId="28" borderId="29" xfId="83" applyNumberFormat="1" applyFont="1" applyFill="1" applyBorder="1" applyAlignment="1">
      <alignment horizontal="center" vertical="center"/>
    </xf>
    <xf numFmtId="3" fontId="16" fillId="28" borderId="30" xfId="83" applyNumberFormat="1" applyFont="1" applyFill="1" applyBorder="1" applyAlignment="1">
      <alignment horizontal="center" vertical="center"/>
    </xf>
    <xf numFmtId="3" fontId="16" fillId="28" borderId="53" xfId="83" applyNumberFormat="1" applyFont="1" applyFill="1" applyBorder="1" applyAlignment="1">
      <alignment horizontal="center" vertical="center"/>
    </xf>
    <xf numFmtId="0" fontId="80" fillId="29" borderId="44" xfId="83" applyNumberFormat="1" applyFont="1" applyFill="1" applyBorder="1" applyAlignment="1">
      <alignment horizontal="center" vertical="center"/>
    </xf>
    <xf numFmtId="0" fontId="80" fillId="29" borderId="47" xfId="83" applyNumberFormat="1" applyFont="1" applyFill="1" applyBorder="1" applyAlignment="1">
      <alignment horizontal="center" vertical="center"/>
    </xf>
    <xf numFmtId="0" fontId="8" fillId="34" borderId="3" xfId="90" applyFont="1" applyFill="1" applyBorder="1" applyAlignment="1">
      <alignment horizontal="left" vertical="center" shrinkToFit="1"/>
    </xf>
    <xf numFmtId="0" fontId="8" fillId="30" borderId="60" xfId="90" applyFont="1" applyFill="1" applyBorder="1" applyAlignment="1">
      <alignment horizontal="center" vertical="center" shrinkToFit="1"/>
    </xf>
    <xf numFmtId="0" fontId="8" fillId="30" borderId="2" xfId="90" applyFont="1" applyFill="1" applyBorder="1" applyAlignment="1">
      <alignment horizontal="center" vertical="center" shrinkToFit="1"/>
    </xf>
    <xf numFmtId="0" fontId="8" fillId="30" borderId="39" xfId="90" applyFont="1" applyFill="1" applyBorder="1" applyAlignment="1">
      <alignment horizontal="center" vertical="center" shrinkToFit="1"/>
    </xf>
    <xf numFmtId="0" fontId="8" fillId="34" borderId="36" xfId="90" applyFont="1" applyFill="1" applyBorder="1" applyAlignment="1">
      <alignment horizontal="left" vertical="center" shrinkToFit="1"/>
    </xf>
    <xf numFmtId="0" fontId="8" fillId="34" borderId="3" xfId="90" applyFont="1" applyFill="1" applyBorder="1" applyAlignment="1">
      <alignment horizontal="left" vertical="center"/>
    </xf>
    <xf numFmtId="0" fontId="8" fillId="37" borderId="3" xfId="90" applyFont="1" applyFill="1" applyBorder="1" applyAlignment="1">
      <alignment horizontal="left" vertical="center"/>
    </xf>
    <xf numFmtId="0" fontId="16" fillId="29" borderId="45" xfId="83" applyNumberFormat="1" applyFont="1" applyFill="1" applyBorder="1" applyAlignment="1">
      <alignment horizontal="center" vertical="center"/>
    </xf>
    <xf numFmtId="0" fontId="16" fillId="29" borderId="48" xfId="83" applyNumberFormat="1" applyFont="1" applyFill="1" applyBorder="1" applyAlignment="1">
      <alignment horizontal="center" vertical="center"/>
    </xf>
    <xf numFmtId="178" fontId="9" fillId="28" borderId="28" xfId="83" applyNumberFormat="1" applyFont="1" applyFill="1" applyBorder="1" applyAlignment="1">
      <alignment horizontal="center" vertical="center" wrapText="1"/>
    </xf>
    <xf numFmtId="178" fontId="9" fillId="28" borderId="31" xfId="83" applyNumberFormat="1" applyFont="1" applyFill="1" applyBorder="1" applyAlignment="1">
      <alignment horizontal="center" vertical="center"/>
    </xf>
    <xf numFmtId="178" fontId="9" fillId="28" borderId="36" xfId="83" applyNumberFormat="1" applyFont="1" applyFill="1" applyBorder="1" applyAlignment="1">
      <alignment horizontal="center" vertical="center"/>
    </xf>
    <xf numFmtId="178" fontId="16" fillId="28" borderId="28" xfId="83" applyNumberFormat="1" applyFont="1" applyFill="1" applyBorder="1" applyAlignment="1">
      <alignment horizontal="center" vertical="center"/>
    </xf>
    <xf numFmtId="178" fontId="16" fillId="28" borderId="31" xfId="83" applyNumberFormat="1" applyFont="1" applyFill="1" applyBorder="1" applyAlignment="1">
      <alignment horizontal="center" vertical="center"/>
    </xf>
    <xf numFmtId="178" fontId="16" fillId="28" borderId="36" xfId="83" applyNumberFormat="1" applyFont="1" applyFill="1" applyBorder="1" applyAlignment="1">
      <alignment horizontal="center" vertical="center"/>
    </xf>
    <xf numFmtId="178" fontId="16" fillId="28" borderId="60" xfId="83" applyNumberFormat="1" applyFont="1" applyFill="1" applyBorder="1" applyAlignment="1">
      <alignment horizontal="center" vertical="center"/>
    </xf>
    <xf numFmtId="178" fontId="16" fillId="28" borderId="2" xfId="83" applyNumberFormat="1" applyFont="1" applyFill="1" applyBorder="1" applyAlignment="1">
      <alignment horizontal="center" vertical="center"/>
    </xf>
    <xf numFmtId="178" fontId="16" fillId="28" borderId="24" xfId="83" applyNumberFormat="1" applyFont="1" applyFill="1" applyBorder="1" applyAlignment="1">
      <alignment horizontal="center" vertical="center"/>
    </xf>
    <xf numFmtId="178" fontId="16" fillId="28" borderId="27" xfId="83" applyNumberFormat="1" applyFont="1" applyFill="1" applyBorder="1" applyAlignment="1">
      <alignment horizontal="center" vertical="center"/>
    </xf>
    <xf numFmtId="0" fontId="8" fillId="36" borderId="101" xfId="0" applyFont="1" applyFill="1" applyBorder="1" applyAlignment="1">
      <alignment horizontal="center" vertical="center" wrapText="1"/>
    </xf>
    <xf numFmtId="0" fontId="8" fillId="36" borderId="102" xfId="0" applyFont="1" applyFill="1" applyBorder="1" applyAlignment="1">
      <alignment horizontal="center" vertical="center" wrapText="1"/>
    </xf>
    <xf numFmtId="3" fontId="79" fillId="0" borderId="0" xfId="91" applyNumberFormat="1" applyFont="1" applyAlignment="1">
      <alignment horizontal="left" vertical="center" wrapText="1"/>
    </xf>
    <xf numFmtId="3" fontId="11" fillId="32" borderId="165" xfId="91" applyNumberFormat="1" applyFont="1" applyFill="1" applyBorder="1" applyAlignment="1">
      <alignment horizontal="center" vertical="center" wrapText="1"/>
    </xf>
    <xf numFmtId="3" fontId="11" fillId="32" borderId="166" xfId="91" applyNumberFormat="1" applyFont="1" applyFill="1" applyBorder="1" applyAlignment="1">
      <alignment horizontal="center" vertical="center" wrapText="1"/>
    </xf>
    <xf numFmtId="3" fontId="11" fillId="32" borderId="166" xfId="91" applyNumberFormat="1" applyFont="1" applyFill="1" applyBorder="1" applyAlignment="1">
      <alignment horizontal="center" vertical="center"/>
    </xf>
    <xf numFmtId="3" fontId="11" fillId="32" borderId="167" xfId="91" applyNumberFormat="1" applyFont="1" applyFill="1" applyBorder="1" applyAlignment="1">
      <alignment horizontal="center" vertical="center"/>
    </xf>
    <xf numFmtId="0" fontId="14" fillId="32" borderId="101" xfId="0" applyFont="1" applyFill="1" applyBorder="1" applyAlignment="1">
      <alignment horizontal="center" vertical="center" wrapText="1"/>
    </xf>
    <xf numFmtId="0" fontId="14" fillId="32" borderId="170" xfId="0" applyFont="1" applyFill="1" applyBorder="1" applyAlignment="1">
      <alignment horizontal="center" vertical="center" wrapText="1"/>
    </xf>
    <xf numFmtId="0" fontId="14" fillId="32" borderId="102" xfId="0" applyFont="1" applyFill="1" applyBorder="1" applyAlignment="1">
      <alignment horizontal="center" vertical="center" wrapText="1"/>
    </xf>
    <xf numFmtId="0" fontId="14" fillId="32" borderId="171" xfId="0" applyFont="1" applyFill="1" applyBorder="1" applyAlignment="1">
      <alignment horizontal="center" vertical="center" wrapText="1"/>
    </xf>
    <xf numFmtId="0" fontId="14" fillId="32" borderId="172" xfId="0" applyFont="1" applyFill="1" applyBorder="1" applyAlignment="1">
      <alignment horizontal="center" vertical="center" wrapText="1"/>
    </xf>
    <xf numFmtId="0" fontId="14" fillId="32" borderId="173" xfId="0" applyFont="1" applyFill="1" applyBorder="1" applyAlignment="1">
      <alignment horizontal="center" vertical="center" wrapText="1"/>
    </xf>
    <xf numFmtId="0" fontId="11" fillId="32" borderId="101" xfId="0" applyFont="1" applyFill="1" applyBorder="1" applyAlignment="1">
      <alignment horizontal="center" vertical="center" wrapText="1"/>
    </xf>
    <xf numFmtId="0" fontId="11" fillId="32" borderId="102" xfId="0" applyFont="1" applyFill="1" applyBorder="1" applyAlignment="1">
      <alignment horizontal="center" vertical="center" wrapText="1"/>
    </xf>
    <xf numFmtId="0" fontId="14" fillId="32" borderId="97" xfId="0" applyFont="1" applyFill="1" applyBorder="1" applyAlignment="1">
      <alignment horizontal="center" vertical="center" wrapText="1"/>
    </xf>
    <xf numFmtId="0" fontId="14" fillId="32" borderId="169" xfId="0" applyFont="1" applyFill="1" applyBorder="1" applyAlignment="1">
      <alignment horizontal="center" vertical="center" wrapText="1"/>
    </xf>
    <xf numFmtId="3" fontId="22" fillId="0" borderId="0" xfId="91" applyNumberFormat="1" applyFont="1" applyAlignment="1">
      <alignment horizontal="center" vertical="center"/>
    </xf>
    <xf numFmtId="3" fontId="9" fillId="31" borderId="100" xfId="91" applyNumberFormat="1" applyFont="1" applyFill="1" applyBorder="1" applyAlignment="1">
      <alignment horizontal="left" vertical="center"/>
    </xf>
    <xf numFmtId="3" fontId="11" fillId="32" borderId="97" xfId="91" applyNumberFormat="1" applyFont="1" applyFill="1" applyBorder="1" applyAlignment="1">
      <alignment horizontal="center" vertical="center"/>
    </xf>
    <xf numFmtId="3" fontId="11" fillId="32" borderId="98" xfId="91" applyNumberFormat="1" applyFont="1" applyFill="1" applyBorder="1" applyAlignment="1">
      <alignment horizontal="center" vertical="center"/>
    </xf>
    <xf numFmtId="3" fontId="11" fillId="32" borderId="169" xfId="91" applyNumberFormat="1" applyFont="1" applyFill="1" applyBorder="1" applyAlignment="1">
      <alignment horizontal="center" vertical="center"/>
    </xf>
    <xf numFmtId="0" fontId="11" fillId="32" borderId="97" xfId="0" applyFont="1" applyFill="1" applyBorder="1" applyAlignment="1">
      <alignment horizontal="center" vertical="center" wrapText="1"/>
    </xf>
    <xf numFmtId="0" fontId="11" fillId="32" borderId="98" xfId="0" applyFont="1" applyFill="1" applyBorder="1" applyAlignment="1">
      <alignment horizontal="center" vertical="center" wrapText="1"/>
    </xf>
    <xf numFmtId="0" fontId="14" fillId="32" borderId="176" xfId="0" applyFont="1" applyFill="1" applyBorder="1" applyAlignment="1">
      <alignment horizontal="center" vertical="center" wrapText="1"/>
    </xf>
    <xf numFmtId="0" fontId="14" fillId="32" borderId="177" xfId="0" applyFont="1" applyFill="1" applyBorder="1" applyAlignment="1">
      <alignment horizontal="center" vertical="center" wrapText="1"/>
    </xf>
    <xf numFmtId="0" fontId="11" fillId="32" borderId="165" xfId="0" applyFont="1" applyFill="1" applyBorder="1" applyAlignment="1">
      <alignment horizontal="center" vertical="center" wrapText="1"/>
    </xf>
    <xf numFmtId="0" fontId="11" fillId="32" borderId="166" xfId="0" applyFont="1" applyFill="1" applyBorder="1" applyAlignment="1">
      <alignment horizontal="center" vertical="center" wrapText="1"/>
    </xf>
    <xf numFmtId="0" fontId="11" fillId="32" borderId="168" xfId="0" applyFont="1" applyFill="1" applyBorder="1" applyAlignment="1">
      <alignment horizontal="center" vertical="center" wrapText="1"/>
    </xf>
    <xf numFmtId="0" fontId="11" fillId="32" borderId="145" xfId="0" applyFont="1" applyFill="1" applyBorder="1" applyAlignment="1">
      <alignment horizontal="center" vertical="center" wrapText="1"/>
    </xf>
    <xf numFmtId="3" fontId="14" fillId="32" borderId="174" xfId="91" applyNumberFormat="1" applyFont="1" applyFill="1" applyBorder="1" applyAlignment="1">
      <alignment horizontal="center" vertical="center" wrapText="1"/>
    </xf>
    <xf numFmtId="3" fontId="14" fillId="32" borderId="175" xfId="91" applyNumberFormat="1" applyFont="1" applyFill="1" applyBorder="1" applyAlignment="1">
      <alignment horizontal="center" vertical="center" wrapText="1"/>
    </xf>
    <xf numFmtId="3" fontId="14" fillId="32" borderId="120" xfId="91" applyNumberFormat="1" applyFont="1" applyFill="1" applyBorder="1" applyAlignment="1">
      <alignment horizontal="center" vertical="center" wrapText="1"/>
    </xf>
    <xf numFmtId="0" fontId="8" fillId="34" borderId="0" xfId="89" applyFont="1" applyFill="1" applyBorder="1" applyAlignment="1">
      <alignment horizontal="left" vertical="center" shrinkToFit="1"/>
    </xf>
    <xf numFmtId="0" fontId="16" fillId="39" borderId="0" xfId="89" applyFont="1" applyFill="1" applyBorder="1" applyAlignment="1">
      <alignment horizontal="center" vertical="center" wrapText="1" shrinkToFit="1"/>
    </xf>
    <xf numFmtId="0" fontId="16" fillId="39" borderId="0" xfId="89" applyFont="1" applyFill="1" applyBorder="1" applyAlignment="1">
      <alignment horizontal="center" vertical="center" shrinkToFit="1"/>
    </xf>
    <xf numFmtId="0" fontId="16" fillId="35" borderId="3" xfId="89" applyFont="1" applyFill="1" applyBorder="1" applyAlignment="1">
      <alignment horizontal="center" vertical="center"/>
    </xf>
    <xf numFmtId="0" fontId="16" fillId="35" borderId="3" xfId="89" applyFont="1" applyFill="1" applyBorder="1" applyAlignment="1">
      <alignment horizontal="center" vertical="center" wrapText="1"/>
    </xf>
    <xf numFmtId="0" fontId="14" fillId="35" borderId="3" xfId="89" applyFont="1" applyFill="1" applyBorder="1" applyAlignment="1">
      <alignment horizontal="center" vertical="center" wrapText="1"/>
    </xf>
    <xf numFmtId="0" fontId="16" fillId="35" borderId="28" xfId="89" applyFont="1" applyFill="1" applyBorder="1" applyAlignment="1">
      <alignment horizontal="center" vertical="center" wrapText="1"/>
    </xf>
    <xf numFmtId="0" fontId="16" fillId="35" borderId="36" xfId="89" applyFont="1" applyFill="1" applyBorder="1" applyAlignment="1">
      <alignment horizontal="center" vertical="center" wrapText="1"/>
    </xf>
    <xf numFmtId="0" fontId="16" fillId="35" borderId="3" xfId="89" applyFont="1" applyFill="1" applyBorder="1" applyAlignment="1">
      <alignment horizontal="center" vertical="center" wrapText="1" shrinkToFit="1"/>
    </xf>
    <xf numFmtId="0" fontId="16" fillId="35" borderId="3" xfId="89" applyFont="1" applyFill="1" applyBorder="1" applyAlignment="1">
      <alignment horizontal="center" vertical="center" shrinkToFit="1"/>
    </xf>
  </cellXfs>
  <cellStyles count="138">
    <cellStyle name="??&amp;O?&amp;H?_x0008_??_x0007__x0001__x0001_" xfId="1"/>
    <cellStyle name="??_?.????" xfId="2"/>
    <cellStyle name="20% - 강조색1" xfId="3" builtinId="30" customBuiltin="1"/>
    <cellStyle name="20% - 강조색1 2" xfId="93"/>
    <cellStyle name="20% - 강조색2" xfId="4" builtinId="34" customBuiltin="1"/>
    <cellStyle name="20% - 강조색2 2" xfId="94"/>
    <cellStyle name="20% - 강조색3" xfId="5" builtinId="38" customBuiltin="1"/>
    <cellStyle name="20% - 강조색3 2" xfId="95"/>
    <cellStyle name="20% - 강조색4" xfId="6" builtinId="42" customBuiltin="1"/>
    <cellStyle name="20% - 강조색4 2" xfId="96"/>
    <cellStyle name="20% - 강조색5" xfId="7" builtinId="46" customBuiltin="1"/>
    <cellStyle name="20% - 강조색5 2" xfId="97"/>
    <cellStyle name="20% - 강조색6" xfId="8" builtinId="50" customBuiltin="1"/>
    <cellStyle name="20% - 강조색6 2" xfId="98"/>
    <cellStyle name="40% - 강조색1" xfId="9" builtinId="31" customBuiltin="1"/>
    <cellStyle name="40% - 강조색1 2" xfId="99"/>
    <cellStyle name="40% - 강조색2" xfId="10" builtinId="35" customBuiltin="1"/>
    <cellStyle name="40% - 강조색2 2" xfId="100"/>
    <cellStyle name="40% - 강조색3" xfId="11" builtinId="39" customBuiltin="1"/>
    <cellStyle name="40% - 강조색3 2" xfId="101"/>
    <cellStyle name="40% - 강조색4" xfId="12" builtinId="43" customBuiltin="1"/>
    <cellStyle name="40% - 강조색4 2" xfId="102"/>
    <cellStyle name="40% - 강조색5" xfId="13" builtinId="47" customBuiltin="1"/>
    <cellStyle name="40% - 강조색5 2" xfId="103"/>
    <cellStyle name="40% - 강조색6" xfId="14" builtinId="51" customBuiltin="1"/>
    <cellStyle name="40% - 강조색6 2" xfId="104"/>
    <cellStyle name="60% - 강조색1" xfId="15" builtinId="32" customBuiltin="1"/>
    <cellStyle name="60% - 강조색1 2" xfId="105"/>
    <cellStyle name="60% - 강조색2" xfId="16" builtinId="36" customBuiltin="1"/>
    <cellStyle name="60% - 강조색2 2" xfId="106"/>
    <cellStyle name="60% - 강조색3" xfId="17" builtinId="40" customBuiltin="1"/>
    <cellStyle name="60% - 강조색3 2" xfId="107"/>
    <cellStyle name="60% - 강조색4" xfId="18" builtinId="44" customBuiltin="1"/>
    <cellStyle name="60% - 강조색4 2" xfId="108"/>
    <cellStyle name="60% - 강조색5" xfId="19" builtinId="48" customBuiltin="1"/>
    <cellStyle name="60% - 강조색5 2" xfId="109"/>
    <cellStyle name="60% - 강조색6" xfId="20" builtinId="52" customBuiltin="1"/>
    <cellStyle name="60% - 강조색6 2" xfId="110"/>
    <cellStyle name="Calc Currency (0)" xfId="21"/>
    <cellStyle name="Comma [0]_ SG&amp;A Bridge " xfId="22"/>
    <cellStyle name="Comma_ SG&amp;A Bridge " xfId="23"/>
    <cellStyle name="Copied" xfId="24"/>
    <cellStyle name="Currency [0]_ SG&amp;A Bridge " xfId="25"/>
    <cellStyle name="Currency_ SG&amp;A Bridge " xfId="26"/>
    <cellStyle name="Currency1" xfId="27"/>
    <cellStyle name="Entered" xfId="28"/>
    <cellStyle name="Grey" xfId="29"/>
    <cellStyle name="Header1" xfId="30"/>
    <cellStyle name="Header2" xfId="31"/>
    <cellStyle name="Input [yellow]" xfId="32"/>
    <cellStyle name="Normal - Style1" xfId="33"/>
    <cellStyle name="Normal_ SG&amp;A Bridge " xfId="34"/>
    <cellStyle name="Percent [2]" xfId="35"/>
    <cellStyle name="RevList" xfId="36"/>
    <cellStyle name="Subtotal" xfId="37"/>
    <cellStyle name="강조색1" xfId="38" builtinId="29" customBuiltin="1"/>
    <cellStyle name="강조색1 2" xfId="111"/>
    <cellStyle name="강조색2" xfId="39" builtinId="33" customBuiltin="1"/>
    <cellStyle name="강조색2 2" xfId="112"/>
    <cellStyle name="강조색3" xfId="40" builtinId="37" customBuiltin="1"/>
    <cellStyle name="강조색3 2" xfId="113"/>
    <cellStyle name="강조색4" xfId="41" builtinId="41" customBuiltin="1"/>
    <cellStyle name="강조색4 2" xfId="114"/>
    <cellStyle name="강조색5" xfId="42" builtinId="45" customBuiltin="1"/>
    <cellStyle name="강조색5 2" xfId="115"/>
    <cellStyle name="강조색6" xfId="43" builtinId="49" customBuiltin="1"/>
    <cellStyle name="강조색6 2" xfId="116"/>
    <cellStyle name="경고문" xfId="44" builtinId="11" customBuiltin="1"/>
    <cellStyle name="경고문 2" xfId="117"/>
    <cellStyle name="계산" xfId="45" builtinId="22" customBuiltin="1"/>
    <cellStyle name="계산 2" xfId="118"/>
    <cellStyle name="고정소숫점" xfId="46"/>
    <cellStyle name="고정출력1" xfId="47"/>
    <cellStyle name="고정출력2" xfId="48"/>
    <cellStyle name="나쁨" xfId="49" builtinId="27" customBuiltin="1"/>
    <cellStyle name="나쁨 2" xfId="119"/>
    <cellStyle name="날짜" xfId="50"/>
    <cellStyle name="달러" xfId="51"/>
    <cellStyle name="뒤에 오는 하이퍼링크_dimon" xfId="52"/>
    <cellStyle name="똿뗦먛귟 [0.00]_laroux" xfId="53"/>
    <cellStyle name="똿뗦먛귟_laroux" xfId="54"/>
    <cellStyle name="메모" xfId="55" builtinId="10" customBuiltin="1"/>
    <cellStyle name="메모 2" xfId="120"/>
    <cellStyle name="믅됞 [0.00]_laroux" xfId="56"/>
    <cellStyle name="믅됞_laroux" xfId="57"/>
    <cellStyle name="백분율 4" xfId="58"/>
    <cellStyle name="보통" xfId="59" builtinId="28" customBuiltin="1"/>
    <cellStyle name="보통 2" xfId="121"/>
    <cellStyle name="뷭?_빟랹둴봃섟 " xfId="60"/>
    <cellStyle name="설명 텍스트" xfId="61" builtinId="53" customBuiltin="1"/>
    <cellStyle name="설명 텍스트 2" xfId="122"/>
    <cellStyle name="셀 확인" xfId="62" builtinId="23" customBuiltin="1"/>
    <cellStyle name="셀 확인 2" xfId="123"/>
    <cellStyle name="숫자(R)" xfId="63"/>
    <cellStyle name="쉼표 [0]" xfId="64" builtinId="6"/>
    <cellStyle name="쉼표 [0] 2" xfId="65"/>
    <cellStyle name="쉼표 [0] 3" xfId="66"/>
    <cellStyle name="쉼표 [0] 4" xfId="67"/>
    <cellStyle name="쉼표 [0] 4 2" xfId="126"/>
    <cellStyle name="쉼표 [0] 4 3" xfId="137"/>
    <cellStyle name="쉼표 [0] 5" xfId="124"/>
    <cellStyle name="연결된 셀" xfId="68" builtinId="24" customBuiltin="1"/>
    <cellStyle name="연결된 셀 2" xfId="127"/>
    <cellStyle name="요약" xfId="69" builtinId="25" customBuiltin="1"/>
    <cellStyle name="요약 2" xfId="128"/>
    <cellStyle name="입력" xfId="70" builtinId="20" customBuiltin="1"/>
    <cellStyle name="입력 2" xfId="129"/>
    <cellStyle name="자리수" xfId="71"/>
    <cellStyle name="자리수0" xfId="72"/>
    <cellStyle name="제목" xfId="73" builtinId="15" customBuiltin="1"/>
    <cellStyle name="제목 1" xfId="74" builtinId="16" customBuiltin="1"/>
    <cellStyle name="제목 1 2" xfId="131"/>
    <cellStyle name="제목 2" xfId="75" builtinId="17" customBuiltin="1"/>
    <cellStyle name="제목 2 2" xfId="132"/>
    <cellStyle name="제목 3" xfId="76" builtinId="18" customBuiltin="1"/>
    <cellStyle name="제목 3 2" xfId="133"/>
    <cellStyle name="제목 4" xfId="77" builtinId="19" customBuiltin="1"/>
    <cellStyle name="제목 4 2" xfId="134"/>
    <cellStyle name="제목 5" xfId="130"/>
    <cellStyle name="제목1" xfId="78"/>
    <cellStyle name="제목2" xfId="79"/>
    <cellStyle name="좋음" xfId="80" builtinId="26" customBuiltin="1"/>
    <cellStyle name="좋음 2" xfId="135"/>
    <cellStyle name="출력" xfId="81" builtinId="21" customBuiltin="1"/>
    <cellStyle name="출력 2" xfId="136"/>
    <cellStyle name="콤마 [0]_(type)총괄" xfId="82"/>
    <cellStyle name="콤마 [0]_2001법예" xfId="83"/>
    <cellStyle name="콤마_(type)총괄" xfId="84"/>
    <cellStyle name="표준" xfId="0" builtinId="0"/>
    <cellStyle name="표준 2" xfId="85"/>
    <cellStyle name="표준 2 2 2" xfId="86"/>
    <cellStyle name="표준 2 3" xfId="87"/>
    <cellStyle name="표준 3" xfId="88"/>
    <cellStyle name="표준 4" xfId="89"/>
    <cellStyle name="표준 5" xfId="92"/>
    <cellStyle name="표준 6" xfId="125"/>
    <cellStyle name="표준_12법인예산(임시자료)" xfId="90"/>
    <cellStyle name="표준_2000학년도 학교법인 결산" xfId="9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3"/>
  </sheetPr>
  <dimension ref="A1:G29"/>
  <sheetViews>
    <sheetView tabSelected="1" zoomScaleNormal="100" zoomScaleSheetLayoutView="100" workbookViewId="0">
      <selection activeCell="B19" sqref="B19"/>
    </sheetView>
  </sheetViews>
  <sheetFormatPr defaultColWidth="9" defaultRowHeight="22.2"/>
  <cols>
    <col min="1" max="7" width="10.7265625" style="18" customWidth="1"/>
    <col min="8" max="16384" width="9" style="18"/>
  </cols>
  <sheetData>
    <row r="1" spans="1:7">
      <c r="A1" s="19"/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19"/>
      <c r="B3" s="19"/>
      <c r="C3" s="19"/>
      <c r="D3" s="19"/>
      <c r="E3" s="19"/>
      <c r="F3" s="19"/>
      <c r="G3" s="19"/>
    </row>
    <row r="4" spans="1:7">
      <c r="A4" s="437" t="s">
        <v>520</v>
      </c>
      <c r="B4" s="437"/>
      <c r="C4" s="437"/>
      <c r="D4" s="437"/>
      <c r="E4" s="437"/>
      <c r="F4" s="437"/>
      <c r="G4" s="437"/>
    </row>
    <row r="5" spans="1:7">
      <c r="A5" s="403"/>
      <c r="B5" s="403"/>
      <c r="C5" s="403"/>
      <c r="D5" s="403"/>
      <c r="E5" s="403"/>
      <c r="F5" s="403"/>
      <c r="G5" s="403"/>
    </row>
    <row r="6" spans="1:7" ht="79.2" customHeight="1">
      <c r="A6" s="438" t="s">
        <v>519</v>
      </c>
      <c r="B6" s="439"/>
      <c r="C6" s="439"/>
      <c r="D6" s="439"/>
      <c r="E6" s="439"/>
      <c r="F6" s="439"/>
      <c r="G6" s="439"/>
    </row>
    <row r="7" spans="1:7">
      <c r="A7" s="19"/>
      <c r="B7" s="19"/>
      <c r="C7" s="19"/>
      <c r="D7" s="19"/>
      <c r="E7" s="19"/>
      <c r="F7" s="19"/>
      <c r="G7" s="19"/>
    </row>
    <row r="8" spans="1:7">
      <c r="A8" s="19"/>
      <c r="B8" s="19"/>
      <c r="C8" s="19"/>
      <c r="D8" s="19"/>
      <c r="E8" s="19"/>
      <c r="F8" s="19"/>
      <c r="G8" s="19"/>
    </row>
    <row r="9" spans="1:7">
      <c r="A9" s="19"/>
      <c r="B9" s="19"/>
      <c r="C9" s="19"/>
      <c r="D9" s="19"/>
      <c r="E9" s="19"/>
      <c r="F9" s="19"/>
      <c r="G9" s="19"/>
    </row>
    <row r="10" spans="1:7">
      <c r="A10" s="19"/>
      <c r="B10" s="19"/>
      <c r="C10" s="19"/>
      <c r="D10" s="19"/>
      <c r="E10" s="19"/>
      <c r="F10" s="19"/>
      <c r="G10" s="19"/>
    </row>
    <row r="11" spans="1:7">
      <c r="A11" s="19"/>
      <c r="B11" s="19"/>
      <c r="C11" s="19"/>
      <c r="D11" s="19"/>
      <c r="E11" s="19"/>
      <c r="F11" s="19"/>
      <c r="G11" s="19"/>
    </row>
    <row r="12" spans="1:7">
      <c r="A12" s="19"/>
      <c r="B12" s="19"/>
      <c r="C12" s="19"/>
      <c r="D12" s="19"/>
      <c r="E12" s="19"/>
      <c r="F12" s="19"/>
      <c r="G12" s="19"/>
    </row>
    <row r="13" spans="1:7">
      <c r="A13" s="19"/>
      <c r="B13" s="19"/>
      <c r="C13" s="19"/>
      <c r="D13" s="19"/>
      <c r="E13" s="19"/>
      <c r="F13" s="19"/>
      <c r="G13" s="19"/>
    </row>
    <row r="14" spans="1:7">
      <c r="A14" s="19"/>
      <c r="B14" s="19"/>
      <c r="C14" s="19"/>
      <c r="D14" s="19"/>
      <c r="E14" s="19"/>
      <c r="F14" s="19"/>
      <c r="G14" s="19"/>
    </row>
    <row r="15" spans="1:7">
      <c r="A15" s="19"/>
      <c r="B15" s="19"/>
      <c r="C15" s="19"/>
      <c r="D15" s="19"/>
      <c r="E15" s="19"/>
      <c r="F15" s="19"/>
      <c r="G15" s="19"/>
    </row>
    <row r="16" spans="1:7">
      <c r="A16" s="19"/>
      <c r="B16" s="19"/>
      <c r="C16" s="440" t="s">
        <v>517</v>
      </c>
      <c r="D16" s="440"/>
      <c r="E16" s="440"/>
      <c r="F16" s="19"/>
      <c r="G16" s="19"/>
    </row>
    <row r="17" spans="1:7">
      <c r="A17" s="19"/>
      <c r="B17" s="19"/>
      <c r="C17" s="19"/>
      <c r="D17" s="19"/>
      <c r="E17" s="19"/>
      <c r="F17" s="19"/>
      <c r="G17" s="19"/>
    </row>
    <row r="18" spans="1:7">
      <c r="A18" s="19"/>
      <c r="B18" s="19"/>
      <c r="C18" s="19"/>
      <c r="D18" s="19"/>
      <c r="E18" s="19"/>
      <c r="F18" s="19"/>
      <c r="G18" s="19"/>
    </row>
    <row r="19" spans="1:7">
      <c r="A19" s="19"/>
      <c r="B19" s="19"/>
      <c r="C19" s="19"/>
      <c r="D19" s="19"/>
      <c r="E19" s="19"/>
      <c r="F19" s="19"/>
      <c r="G19" s="19"/>
    </row>
    <row r="20" spans="1:7">
      <c r="A20" s="19"/>
      <c r="B20" s="19"/>
      <c r="C20" s="19"/>
      <c r="D20" s="19"/>
      <c r="E20" s="19"/>
      <c r="F20" s="19"/>
      <c r="G20" s="19"/>
    </row>
    <row r="21" spans="1:7">
      <c r="A21" s="19"/>
      <c r="B21" s="19"/>
      <c r="C21" s="19"/>
      <c r="D21" s="19"/>
      <c r="E21" s="19"/>
      <c r="F21" s="19"/>
      <c r="G21" s="19"/>
    </row>
    <row r="22" spans="1:7">
      <c r="A22" s="19"/>
      <c r="B22" s="19"/>
      <c r="C22" s="19"/>
      <c r="D22" s="19"/>
      <c r="E22" s="19"/>
      <c r="F22" s="19"/>
      <c r="G22" s="19"/>
    </row>
    <row r="23" spans="1:7">
      <c r="A23" s="19"/>
      <c r="B23" s="19"/>
      <c r="C23" s="19"/>
      <c r="D23" s="19"/>
      <c r="E23" s="19"/>
      <c r="F23" s="19"/>
      <c r="G23" s="19"/>
    </row>
    <row r="24" spans="1:7">
      <c r="A24" s="19"/>
      <c r="B24" s="19"/>
      <c r="C24" s="19"/>
      <c r="D24" s="19"/>
      <c r="E24" s="19"/>
      <c r="F24" s="19"/>
      <c r="G24" s="19"/>
    </row>
    <row r="25" spans="1:7">
      <c r="A25" s="19"/>
      <c r="B25" s="19"/>
      <c r="C25" s="19"/>
      <c r="D25" s="19"/>
      <c r="E25" s="19"/>
      <c r="F25" s="19"/>
      <c r="G25" s="19"/>
    </row>
    <row r="26" spans="1:7">
      <c r="A26" s="19"/>
      <c r="B26" s="19"/>
      <c r="C26" s="19"/>
      <c r="D26" s="19"/>
      <c r="E26" s="19"/>
      <c r="F26" s="19"/>
      <c r="G26" s="19"/>
    </row>
    <row r="27" spans="1:7" ht="28.2">
      <c r="A27" s="441" t="s">
        <v>518</v>
      </c>
      <c r="B27" s="441"/>
      <c r="C27" s="441"/>
      <c r="D27" s="441"/>
      <c r="E27" s="441"/>
      <c r="F27" s="441"/>
      <c r="G27" s="441"/>
    </row>
    <row r="28" spans="1:7">
      <c r="A28" s="19"/>
      <c r="B28" s="19"/>
      <c r="C28" s="19"/>
      <c r="D28" s="19"/>
      <c r="E28" s="19"/>
      <c r="F28" s="19"/>
      <c r="G28" s="19"/>
    </row>
    <row r="29" spans="1:7">
      <c r="A29" s="19"/>
      <c r="B29" s="19"/>
      <c r="C29" s="19"/>
      <c r="D29" s="19"/>
      <c r="E29" s="19"/>
      <c r="F29" s="19"/>
      <c r="G29" s="19"/>
    </row>
  </sheetData>
  <mergeCells count="4">
    <mergeCell ref="A4:G4"/>
    <mergeCell ref="A6:G6"/>
    <mergeCell ref="C16:E16"/>
    <mergeCell ref="A27:G27"/>
  </mergeCells>
  <phoneticPr fontId="1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26"/>
  <sheetViews>
    <sheetView zoomScaleNormal="100" zoomScaleSheetLayoutView="100" workbookViewId="0">
      <selection activeCell="J15" sqref="J15"/>
    </sheetView>
  </sheetViews>
  <sheetFormatPr defaultColWidth="9" defaultRowHeight="22.2"/>
  <cols>
    <col min="1" max="1" width="1.90625" style="410" customWidth="1"/>
    <col min="2" max="2" width="12.90625" style="410" customWidth="1"/>
    <col min="3" max="7" width="9.453125" style="410" customWidth="1"/>
    <col min="8" max="8" width="12.1796875" style="410" customWidth="1"/>
    <col min="9" max="9" width="3.36328125" style="410" customWidth="1"/>
    <col min="10" max="16384" width="9" style="410"/>
  </cols>
  <sheetData>
    <row r="1" spans="1:9">
      <c r="A1" s="412"/>
      <c r="B1" s="412"/>
      <c r="C1" s="412"/>
      <c r="D1" s="412"/>
      <c r="E1" s="412"/>
      <c r="F1" s="412"/>
      <c r="G1" s="412"/>
      <c r="H1" s="412"/>
      <c r="I1" s="412"/>
    </row>
    <row r="2" spans="1:9">
      <c r="A2" s="412"/>
      <c r="B2" s="412"/>
      <c r="C2" s="412"/>
      <c r="D2" s="412"/>
      <c r="E2" s="412"/>
      <c r="F2" s="412"/>
      <c r="G2" s="412"/>
      <c r="H2" s="412"/>
      <c r="I2" s="412"/>
    </row>
    <row r="3" spans="1:9">
      <c r="A3" s="412"/>
      <c r="B3" s="442" t="s">
        <v>521</v>
      </c>
      <c r="C3" s="442"/>
      <c r="D3" s="442"/>
      <c r="E3" s="442"/>
      <c r="F3" s="442"/>
      <c r="G3" s="442"/>
      <c r="H3" s="442"/>
      <c r="I3" s="412"/>
    </row>
    <row r="4" spans="1:9">
      <c r="A4" s="412"/>
      <c r="B4" s="422"/>
      <c r="C4" s="422"/>
      <c r="D4" s="422"/>
      <c r="E4" s="422"/>
      <c r="F4" s="422"/>
      <c r="G4" s="422"/>
      <c r="H4" s="422"/>
      <c r="I4" s="412"/>
    </row>
    <row r="5" spans="1:9">
      <c r="A5" s="412"/>
      <c r="B5" s="422"/>
      <c r="C5" s="422"/>
      <c r="D5" s="422"/>
      <c r="E5" s="422"/>
      <c r="F5" s="422"/>
      <c r="G5" s="422"/>
      <c r="H5" s="422"/>
      <c r="I5" s="412"/>
    </row>
    <row r="6" spans="1:9">
      <c r="A6" s="407"/>
      <c r="B6" s="408"/>
      <c r="C6" s="408"/>
      <c r="D6" s="408"/>
      <c r="E6" s="408"/>
      <c r="F6" s="408"/>
      <c r="G6" s="408"/>
      <c r="H6" s="409"/>
      <c r="I6" s="412"/>
    </row>
    <row r="7" spans="1:9" ht="48.6" customHeight="1">
      <c r="A7" s="414"/>
      <c r="B7" s="443" t="s">
        <v>523</v>
      </c>
      <c r="C7" s="443"/>
      <c r="D7" s="443"/>
      <c r="E7" s="443"/>
      <c r="F7" s="443"/>
      <c r="G7" s="443"/>
      <c r="H7" s="444"/>
      <c r="I7" s="416"/>
    </row>
    <row r="8" spans="1:9" ht="22.05" customHeight="1">
      <c r="A8" s="411"/>
      <c r="B8" s="412"/>
      <c r="C8" s="412"/>
      <c r="D8" s="412"/>
      <c r="E8" s="412"/>
      <c r="F8" s="412"/>
      <c r="G8" s="412"/>
      <c r="H8" s="413"/>
      <c r="I8" s="416"/>
    </row>
    <row r="9" spans="1:9" ht="38.4" customHeight="1">
      <c r="A9" s="414"/>
      <c r="B9" s="443" t="s">
        <v>522</v>
      </c>
      <c r="C9" s="443"/>
      <c r="D9" s="443"/>
      <c r="E9" s="443"/>
      <c r="F9" s="443"/>
      <c r="G9" s="443"/>
      <c r="H9" s="444"/>
      <c r="I9" s="416"/>
    </row>
    <row r="10" spans="1:9" ht="22.05" customHeight="1">
      <c r="A10" s="414"/>
      <c r="B10" s="445"/>
      <c r="C10" s="445"/>
      <c r="D10" s="445"/>
      <c r="E10" s="445"/>
      <c r="F10" s="445"/>
      <c r="G10" s="445"/>
      <c r="H10" s="446"/>
      <c r="I10" s="416"/>
    </row>
    <row r="11" spans="1:9" ht="39" customHeight="1">
      <c r="A11" s="414"/>
      <c r="B11" s="443" t="s">
        <v>524</v>
      </c>
      <c r="C11" s="443"/>
      <c r="D11" s="443"/>
      <c r="E11" s="443"/>
      <c r="F11" s="443"/>
      <c r="G11" s="443"/>
      <c r="H11" s="444"/>
      <c r="I11" s="416"/>
    </row>
    <row r="12" spans="1:9" ht="22.05" customHeight="1">
      <c r="A12" s="414"/>
      <c r="B12" s="421"/>
      <c r="C12" s="421"/>
      <c r="D12" s="421"/>
      <c r="E12" s="421"/>
      <c r="F12" s="421"/>
      <c r="G12" s="421"/>
      <c r="H12" s="423"/>
      <c r="I12" s="416"/>
    </row>
    <row r="13" spans="1:9" ht="69.599999999999994" customHeight="1">
      <c r="A13" s="414"/>
      <c r="B13" s="443" t="s">
        <v>525</v>
      </c>
      <c r="C13" s="443"/>
      <c r="D13" s="443"/>
      <c r="E13" s="443"/>
      <c r="F13" s="443"/>
      <c r="G13" s="443"/>
      <c r="H13" s="444"/>
      <c r="I13" s="416"/>
    </row>
    <row r="14" spans="1:9" ht="22.05" customHeight="1">
      <c r="A14" s="414"/>
      <c r="B14" s="415"/>
      <c r="C14" s="415"/>
      <c r="D14" s="415"/>
      <c r="E14" s="415"/>
      <c r="F14" s="415"/>
      <c r="G14" s="415"/>
      <c r="H14" s="424"/>
      <c r="I14" s="416"/>
    </row>
    <row r="15" spans="1:9" ht="96.6" customHeight="1">
      <c r="A15" s="414"/>
      <c r="B15" s="443" t="s">
        <v>526</v>
      </c>
      <c r="C15" s="443"/>
      <c r="D15" s="443"/>
      <c r="E15" s="443"/>
      <c r="F15" s="443"/>
      <c r="G15" s="443"/>
      <c r="H15" s="444"/>
      <c r="I15" s="416"/>
    </row>
    <row r="16" spans="1:9">
      <c r="A16" s="417"/>
      <c r="B16" s="418"/>
      <c r="C16" s="418"/>
      <c r="D16" s="418"/>
      <c r="E16" s="418"/>
      <c r="F16" s="418"/>
      <c r="G16" s="418"/>
      <c r="H16" s="419"/>
      <c r="I16" s="416"/>
    </row>
    <row r="17" spans="1:9">
      <c r="A17" s="416"/>
      <c r="B17" s="416"/>
      <c r="C17" s="416"/>
      <c r="D17" s="416"/>
      <c r="E17" s="416"/>
      <c r="F17" s="416"/>
      <c r="G17" s="416"/>
      <c r="H17" s="416"/>
      <c r="I17" s="416"/>
    </row>
    <row r="18" spans="1:9" ht="15.75" customHeight="1">
      <c r="A18" s="447"/>
      <c r="B18" s="447"/>
      <c r="C18" s="447"/>
      <c r="D18" s="447"/>
      <c r="E18" s="447"/>
      <c r="F18" s="447"/>
      <c r="G18" s="447"/>
      <c r="H18" s="447"/>
      <c r="I18" s="447"/>
    </row>
    <row r="19" spans="1:9">
      <c r="A19" s="420"/>
      <c r="B19" s="420"/>
      <c r="C19" s="420"/>
      <c r="D19" s="420"/>
      <c r="E19" s="420"/>
      <c r="F19" s="420"/>
      <c r="G19" s="420"/>
      <c r="H19" s="420"/>
      <c r="I19" s="420"/>
    </row>
    <row r="20" spans="1:9">
      <c r="A20" s="420"/>
      <c r="B20" s="420"/>
      <c r="C20" s="420"/>
      <c r="D20" s="420"/>
      <c r="E20" s="420"/>
      <c r="F20" s="420"/>
      <c r="G20" s="420"/>
      <c r="H20" s="420"/>
      <c r="I20" s="420"/>
    </row>
    <row r="21" spans="1:9">
      <c r="A21" s="420"/>
      <c r="B21" s="420"/>
      <c r="C21" s="420"/>
      <c r="D21" s="420"/>
      <c r="E21" s="420"/>
      <c r="F21" s="420"/>
      <c r="G21" s="420"/>
      <c r="H21" s="420"/>
      <c r="I21" s="420"/>
    </row>
    <row r="22" spans="1:9">
      <c r="A22" s="420"/>
      <c r="B22" s="420"/>
      <c r="C22" s="420"/>
      <c r="D22" s="420"/>
      <c r="E22" s="420"/>
      <c r="F22" s="420"/>
      <c r="G22" s="420"/>
      <c r="H22" s="420"/>
      <c r="I22" s="420"/>
    </row>
    <row r="23" spans="1:9">
      <c r="A23" s="420"/>
      <c r="B23" s="420"/>
      <c r="C23" s="420"/>
      <c r="D23" s="420"/>
      <c r="E23" s="420"/>
      <c r="F23" s="420"/>
      <c r="G23" s="420"/>
      <c r="H23" s="420"/>
      <c r="I23" s="420"/>
    </row>
    <row r="24" spans="1:9">
      <c r="A24" s="420"/>
      <c r="B24" s="420"/>
      <c r="C24" s="420"/>
      <c r="D24" s="420"/>
      <c r="E24" s="420"/>
      <c r="F24" s="420"/>
      <c r="G24" s="420"/>
      <c r="H24" s="420"/>
      <c r="I24" s="420"/>
    </row>
    <row r="25" spans="1:9">
      <c r="A25" s="420"/>
      <c r="B25" s="420"/>
      <c r="C25" s="420"/>
      <c r="D25" s="420"/>
      <c r="E25" s="420"/>
      <c r="F25" s="420"/>
      <c r="G25" s="420"/>
      <c r="H25" s="420"/>
      <c r="I25" s="420"/>
    </row>
    <row r="26" spans="1:9">
      <c r="A26" s="420"/>
      <c r="B26" s="420"/>
      <c r="C26" s="420"/>
      <c r="D26" s="420"/>
      <c r="E26" s="420"/>
      <c r="F26" s="420"/>
      <c r="G26" s="420"/>
      <c r="H26" s="420"/>
      <c r="I26" s="420"/>
    </row>
  </sheetData>
  <mergeCells count="8">
    <mergeCell ref="B3:H3"/>
    <mergeCell ref="B9:H9"/>
    <mergeCell ref="B10:H10"/>
    <mergeCell ref="B15:H15"/>
    <mergeCell ref="A18:I18"/>
    <mergeCell ref="B7:H7"/>
    <mergeCell ref="B11:H11"/>
    <mergeCell ref="B13:H13"/>
  </mergeCells>
  <phoneticPr fontId="12" type="noConversion"/>
  <printOptions horizontalCentered="1"/>
  <pageMargins left="0.39370078740157483" right="0.39370078740157483" top="0.70866141732283472" bottom="0.59055118110236227" header="0.35433070866141736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V28"/>
  <sheetViews>
    <sheetView view="pageBreakPreview" zoomScale="85" zoomScaleNormal="100" zoomScaleSheetLayoutView="85" workbookViewId="0">
      <pane xSplit="3" ySplit="8" topLeftCell="D18" activePane="bottomRight" state="frozen"/>
      <selection pane="topRight" activeCell="D1" sqref="D1"/>
      <selection pane="bottomLeft" activeCell="A9" sqref="A9"/>
      <selection pane="bottomRight" activeCell="P24" sqref="P24"/>
    </sheetView>
  </sheetViews>
  <sheetFormatPr defaultRowHeight="15.6"/>
  <cols>
    <col min="1" max="1" width="1.90625" customWidth="1"/>
    <col min="2" max="2" width="8" customWidth="1"/>
    <col min="3" max="6" width="13.453125" customWidth="1"/>
    <col min="7" max="7" width="9.08984375" customWidth="1"/>
    <col min="8" max="8" width="15.36328125" customWidth="1"/>
    <col min="9" max="11" width="13.453125" customWidth="1"/>
    <col min="12" max="12" width="2.453125" customWidth="1"/>
    <col min="13" max="13" width="15.90625" customWidth="1"/>
    <col min="14" max="14" width="18.36328125" customWidth="1"/>
    <col min="15" max="15" width="13.08984375" customWidth="1"/>
    <col min="16" max="16" width="13" customWidth="1"/>
    <col min="17" max="17" width="13.36328125" customWidth="1"/>
    <col min="18" max="18" width="11.90625" customWidth="1"/>
    <col min="19" max="21" width="12" customWidth="1"/>
    <col min="22" max="22" width="13.08984375" customWidth="1"/>
  </cols>
  <sheetData>
    <row r="2" spans="2:22" ht="29.25" customHeight="1">
      <c r="C2" s="448" t="s">
        <v>493</v>
      </c>
      <c r="D2" s="448"/>
      <c r="E2" s="448"/>
      <c r="F2" s="448"/>
      <c r="G2" s="448"/>
      <c r="H2" s="448"/>
      <c r="I2" s="448"/>
      <c r="J2" s="448"/>
      <c r="K2" s="448"/>
    </row>
    <row r="3" spans="2:22" ht="12" customHeight="1"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2:22" ht="23.25" customHeight="1">
      <c r="B4" s="356" t="s">
        <v>492</v>
      </c>
      <c r="C4" s="356"/>
      <c r="D4" s="253"/>
      <c r="E4" s="252"/>
      <c r="K4" s="97" t="s">
        <v>76</v>
      </c>
      <c r="M4" s="244" t="s">
        <v>494</v>
      </c>
      <c r="N4" s="244"/>
      <c r="O4" s="244"/>
    </row>
    <row r="5" spans="2:22" ht="24" customHeight="1" thickBot="1">
      <c r="B5" s="466" t="s">
        <v>102</v>
      </c>
      <c r="C5" s="467"/>
      <c r="D5" s="467"/>
      <c r="E5" s="467"/>
      <c r="F5" s="468"/>
      <c r="G5" s="504" t="s">
        <v>103</v>
      </c>
      <c r="H5" s="467"/>
      <c r="I5" s="467"/>
      <c r="J5" s="467"/>
      <c r="K5" s="505"/>
      <c r="P5" s="244"/>
      <c r="V5" s="143" t="s">
        <v>100</v>
      </c>
    </row>
    <row r="6" spans="2:22" ht="21" customHeight="1" thickTop="1">
      <c r="B6" s="507" t="s">
        <v>104</v>
      </c>
      <c r="C6" s="501"/>
      <c r="D6" s="98" t="s">
        <v>465</v>
      </c>
      <c r="E6" s="98" t="s">
        <v>466</v>
      </c>
      <c r="F6" s="99" t="s">
        <v>108</v>
      </c>
      <c r="G6" s="500" t="s">
        <v>278</v>
      </c>
      <c r="H6" s="501"/>
      <c r="I6" s="98" t="s">
        <v>465</v>
      </c>
      <c r="J6" s="98" t="s">
        <v>466</v>
      </c>
      <c r="K6" s="100" t="s">
        <v>108</v>
      </c>
      <c r="M6" s="139" t="s">
        <v>101</v>
      </c>
      <c r="N6" s="140" t="s">
        <v>142</v>
      </c>
      <c r="O6" s="454" t="s">
        <v>279</v>
      </c>
      <c r="P6" s="455"/>
      <c r="Q6" s="455"/>
      <c r="R6" s="455"/>
      <c r="S6" s="455"/>
      <c r="T6" s="455"/>
      <c r="U6" s="455"/>
      <c r="V6" s="456"/>
    </row>
    <row r="7" spans="2:22" ht="20.25" customHeight="1">
      <c r="B7" s="508"/>
      <c r="C7" s="503"/>
      <c r="D7" s="101" t="s">
        <v>106</v>
      </c>
      <c r="E7" s="101" t="s">
        <v>105</v>
      </c>
      <c r="F7" s="102" t="s">
        <v>109</v>
      </c>
      <c r="G7" s="502"/>
      <c r="H7" s="503"/>
      <c r="I7" s="101" t="s">
        <v>106</v>
      </c>
      <c r="J7" s="101" t="s">
        <v>105</v>
      </c>
      <c r="K7" s="103" t="s">
        <v>109</v>
      </c>
      <c r="M7" s="490" t="s">
        <v>144</v>
      </c>
      <c r="N7" s="492" t="s">
        <v>280</v>
      </c>
      <c r="O7" s="488" t="s">
        <v>143</v>
      </c>
      <c r="P7" s="486" t="s">
        <v>266</v>
      </c>
      <c r="Q7" s="457" t="s">
        <v>267</v>
      </c>
      <c r="R7" s="457" t="s">
        <v>268</v>
      </c>
      <c r="S7" s="457" t="s">
        <v>269</v>
      </c>
      <c r="T7" s="457" t="s">
        <v>270</v>
      </c>
      <c r="U7" s="457" t="s">
        <v>261</v>
      </c>
      <c r="V7" s="464" t="s">
        <v>75</v>
      </c>
    </row>
    <row r="8" spans="2:22" ht="19.5" customHeight="1" thickBot="1">
      <c r="B8" s="509"/>
      <c r="C8" s="510"/>
      <c r="D8" s="104"/>
      <c r="E8" s="105" t="s">
        <v>107</v>
      </c>
      <c r="F8" s="106"/>
      <c r="G8" s="251"/>
      <c r="H8" s="246"/>
      <c r="I8" s="104"/>
      <c r="J8" s="105" t="s">
        <v>107</v>
      </c>
      <c r="K8" s="107"/>
      <c r="M8" s="491"/>
      <c r="N8" s="493"/>
      <c r="O8" s="489"/>
      <c r="P8" s="487"/>
      <c r="Q8" s="458"/>
      <c r="R8" s="458"/>
      <c r="S8" s="458"/>
      <c r="T8" s="458"/>
      <c r="U8" s="458"/>
      <c r="V8" s="465"/>
    </row>
    <row r="9" spans="2:22" ht="30" customHeight="1" thickTop="1">
      <c r="B9" s="497" t="s">
        <v>320</v>
      </c>
      <c r="C9" s="301" t="s">
        <v>110</v>
      </c>
      <c r="D9" s="346">
        <v>6146367</v>
      </c>
      <c r="E9" s="346">
        <v>4976605</v>
      </c>
      <c r="F9" s="347">
        <f t="shared" ref="F9:F14" si="0">D9-E9</f>
        <v>1169762</v>
      </c>
      <c r="G9" s="472" t="s">
        <v>111</v>
      </c>
      <c r="H9" s="473"/>
      <c r="I9" s="346">
        <v>62861</v>
      </c>
      <c r="J9" s="346">
        <v>54520</v>
      </c>
      <c r="K9" s="351">
        <f t="shared" ref="K9:K14" si="1">I9-J9</f>
        <v>8341</v>
      </c>
      <c r="M9" s="339" t="s">
        <v>433</v>
      </c>
      <c r="N9" s="141">
        <v>3657</v>
      </c>
      <c r="O9" s="181">
        <v>459719</v>
      </c>
      <c r="P9" s="109">
        <v>622249</v>
      </c>
      <c r="Q9" s="109">
        <v>3657</v>
      </c>
      <c r="R9" s="109"/>
      <c r="S9" s="109"/>
      <c r="T9" s="109"/>
      <c r="U9" s="109"/>
      <c r="V9" s="141">
        <f t="shared" ref="V9:V20" si="2">SUM(O9:U9)</f>
        <v>1085625</v>
      </c>
    </row>
    <row r="10" spans="2:22" ht="30" customHeight="1">
      <c r="B10" s="496"/>
      <c r="C10" s="300" t="s">
        <v>112</v>
      </c>
      <c r="D10" s="348">
        <v>350000</v>
      </c>
      <c r="E10" s="348"/>
      <c r="F10" s="349">
        <f t="shared" si="0"/>
        <v>350000</v>
      </c>
      <c r="G10" s="474" t="s">
        <v>113</v>
      </c>
      <c r="H10" s="475"/>
      <c r="I10" s="348">
        <v>5140447</v>
      </c>
      <c r="J10" s="348">
        <v>3475138</v>
      </c>
      <c r="K10" s="352">
        <f t="shared" si="1"/>
        <v>1665309</v>
      </c>
      <c r="M10" s="340" t="s">
        <v>434</v>
      </c>
      <c r="N10" s="141">
        <v>3786</v>
      </c>
      <c r="O10" s="181">
        <v>559332</v>
      </c>
      <c r="P10" s="109">
        <v>3921116</v>
      </c>
      <c r="Q10" s="109">
        <v>3786</v>
      </c>
      <c r="R10" s="109"/>
      <c r="S10" s="109"/>
      <c r="T10" s="109"/>
      <c r="U10" s="109"/>
      <c r="V10" s="141">
        <f t="shared" si="2"/>
        <v>4484234</v>
      </c>
    </row>
    <row r="11" spans="2:22" ht="30" customHeight="1">
      <c r="B11" s="511" t="s">
        <v>5</v>
      </c>
      <c r="C11" s="475"/>
      <c r="D11" s="348"/>
      <c r="E11" s="348"/>
      <c r="F11" s="349">
        <f t="shared" si="0"/>
        <v>0</v>
      </c>
      <c r="G11" s="474" t="s">
        <v>114</v>
      </c>
      <c r="H11" s="475"/>
      <c r="I11" s="348">
        <v>1417825</v>
      </c>
      <c r="J11" s="348">
        <v>1565000</v>
      </c>
      <c r="K11" s="352">
        <f t="shared" si="1"/>
        <v>-147175</v>
      </c>
      <c r="M11" s="340" t="s">
        <v>435</v>
      </c>
      <c r="N11" s="141">
        <v>2119</v>
      </c>
      <c r="O11" s="181">
        <v>547465</v>
      </c>
      <c r="P11" s="109">
        <v>1323917</v>
      </c>
      <c r="Q11" s="109">
        <v>2119</v>
      </c>
      <c r="R11" s="109"/>
      <c r="S11" s="109"/>
      <c r="T11" s="109"/>
      <c r="U11" s="109"/>
      <c r="V11" s="141">
        <f t="shared" si="2"/>
        <v>1873501</v>
      </c>
    </row>
    <row r="12" spans="2:22" ht="30" customHeight="1">
      <c r="B12" s="511" t="s">
        <v>115</v>
      </c>
      <c r="C12" s="475"/>
      <c r="D12" s="348">
        <v>59131</v>
      </c>
      <c r="E12" s="348">
        <v>55626</v>
      </c>
      <c r="F12" s="349">
        <f t="shared" si="0"/>
        <v>3505</v>
      </c>
      <c r="G12" s="474" t="s">
        <v>116</v>
      </c>
      <c r="H12" s="475"/>
      <c r="I12" s="348">
        <v>1011556</v>
      </c>
      <c r="J12" s="348">
        <v>3268453</v>
      </c>
      <c r="K12" s="352">
        <f t="shared" si="1"/>
        <v>-2256897</v>
      </c>
      <c r="M12" s="340" t="s">
        <v>431</v>
      </c>
      <c r="N12" s="147">
        <v>14546</v>
      </c>
      <c r="O12" s="181">
        <v>316006</v>
      </c>
      <c r="P12" s="109">
        <v>1341568</v>
      </c>
      <c r="Q12" s="109">
        <v>14546</v>
      </c>
      <c r="R12" s="109"/>
      <c r="S12" s="109"/>
      <c r="T12" s="109"/>
      <c r="U12" s="109"/>
      <c r="V12" s="141">
        <f t="shared" si="2"/>
        <v>1672120</v>
      </c>
    </row>
    <row r="13" spans="2:22" ht="30" customHeight="1">
      <c r="B13" s="511" t="s">
        <v>117</v>
      </c>
      <c r="C13" s="475"/>
      <c r="D13" s="348"/>
      <c r="E13" s="348"/>
      <c r="F13" s="349">
        <f t="shared" si="0"/>
        <v>0</v>
      </c>
      <c r="G13" s="474" t="s">
        <v>118</v>
      </c>
      <c r="H13" s="475"/>
      <c r="I13" s="348">
        <v>137475</v>
      </c>
      <c r="J13" s="348">
        <v>284300</v>
      </c>
      <c r="K13" s="352">
        <f t="shared" si="1"/>
        <v>-146825</v>
      </c>
      <c r="M13" s="340" t="s">
        <v>432</v>
      </c>
      <c r="N13" s="147">
        <v>1401</v>
      </c>
      <c r="O13" s="181">
        <v>307903</v>
      </c>
      <c r="P13" s="109">
        <v>1415288</v>
      </c>
      <c r="Q13" s="109">
        <v>1401</v>
      </c>
      <c r="R13" s="109"/>
      <c r="S13" s="109"/>
      <c r="T13" s="109"/>
      <c r="U13" s="109"/>
      <c r="V13" s="141">
        <f t="shared" si="2"/>
        <v>1724592</v>
      </c>
    </row>
    <row r="14" spans="2:22" ht="30" customHeight="1">
      <c r="B14" s="476" t="s">
        <v>276</v>
      </c>
      <c r="C14" s="512" t="s">
        <v>271</v>
      </c>
      <c r="D14" s="451">
        <f>D16+D18+D20</f>
        <v>2637858</v>
      </c>
      <c r="E14" s="451">
        <f>E16+E18+E20</f>
        <v>2410906</v>
      </c>
      <c r="F14" s="451">
        <f t="shared" si="0"/>
        <v>226952</v>
      </c>
      <c r="G14" s="469" t="s">
        <v>277</v>
      </c>
      <c r="H14" s="247" t="s">
        <v>264</v>
      </c>
      <c r="I14" s="353">
        <f>SUM(I15:I21)</f>
        <v>20609600</v>
      </c>
      <c r="J14" s="353">
        <f>SUM(J15:J21)</f>
        <v>23099226</v>
      </c>
      <c r="K14" s="353">
        <f t="shared" si="1"/>
        <v>-2489626</v>
      </c>
      <c r="M14" s="340" t="s">
        <v>430</v>
      </c>
      <c r="N14" s="147">
        <v>592</v>
      </c>
      <c r="O14" s="181">
        <v>82120</v>
      </c>
      <c r="P14" s="109">
        <v>222397</v>
      </c>
      <c r="Q14" s="109">
        <v>592</v>
      </c>
      <c r="R14" s="109"/>
      <c r="S14" s="109"/>
      <c r="T14" s="109"/>
      <c r="U14" s="109"/>
      <c r="V14" s="141">
        <f t="shared" si="2"/>
        <v>305109</v>
      </c>
    </row>
    <row r="15" spans="2:22" ht="30" customHeight="1">
      <c r="B15" s="477"/>
      <c r="C15" s="513"/>
      <c r="D15" s="452"/>
      <c r="E15" s="452"/>
      <c r="F15" s="452"/>
      <c r="G15" s="470"/>
      <c r="H15" s="248" t="s">
        <v>141</v>
      </c>
      <c r="I15" s="354">
        <v>3740551</v>
      </c>
      <c r="J15" s="354">
        <v>3963343</v>
      </c>
      <c r="K15" s="353">
        <f t="shared" ref="K15:K21" si="3">I15-J15</f>
        <v>-222792</v>
      </c>
      <c r="M15" s="340" t="s">
        <v>436</v>
      </c>
      <c r="N15" s="147">
        <v>2627</v>
      </c>
      <c r="O15" s="181">
        <v>468586</v>
      </c>
      <c r="P15" s="109">
        <v>3329702</v>
      </c>
      <c r="Q15" s="109">
        <v>2627</v>
      </c>
      <c r="R15" s="109"/>
      <c r="S15" s="109"/>
      <c r="T15" s="109"/>
      <c r="U15" s="109"/>
      <c r="V15" s="141">
        <f t="shared" si="2"/>
        <v>3800915</v>
      </c>
    </row>
    <row r="16" spans="2:22" ht="30" customHeight="1">
      <c r="B16" s="477"/>
      <c r="C16" s="479" t="s">
        <v>272</v>
      </c>
      <c r="D16" s="461">
        <v>2637858</v>
      </c>
      <c r="E16" s="453">
        <v>1343995</v>
      </c>
      <c r="F16" s="451">
        <f>D16-E16</f>
        <v>1293863</v>
      </c>
      <c r="G16" s="470"/>
      <c r="H16" s="248" t="s">
        <v>273</v>
      </c>
      <c r="I16" s="354">
        <v>16834818</v>
      </c>
      <c r="J16" s="354">
        <v>19024578</v>
      </c>
      <c r="K16" s="353">
        <f t="shared" si="3"/>
        <v>-2189760</v>
      </c>
      <c r="M16" s="340" t="s">
        <v>437</v>
      </c>
      <c r="N16" s="147">
        <v>588</v>
      </c>
      <c r="O16" s="181">
        <v>233962</v>
      </c>
      <c r="P16" s="109">
        <v>613319</v>
      </c>
      <c r="Q16" s="109">
        <v>588</v>
      </c>
      <c r="R16" s="109"/>
      <c r="S16" s="109"/>
      <c r="T16" s="109"/>
      <c r="U16" s="109"/>
      <c r="V16" s="141">
        <f t="shared" si="2"/>
        <v>847869</v>
      </c>
    </row>
    <row r="17" spans="2:22" ht="30" customHeight="1">
      <c r="B17" s="477"/>
      <c r="C17" s="479"/>
      <c r="D17" s="461"/>
      <c r="E17" s="453"/>
      <c r="F17" s="452"/>
      <c r="G17" s="470"/>
      <c r="H17" s="248" t="s">
        <v>263</v>
      </c>
      <c r="I17" s="354">
        <v>34231</v>
      </c>
      <c r="J17" s="354">
        <v>22000</v>
      </c>
      <c r="K17" s="353">
        <f t="shared" si="3"/>
        <v>12231</v>
      </c>
      <c r="M17" s="339" t="s">
        <v>438</v>
      </c>
      <c r="N17" s="147">
        <v>1397</v>
      </c>
      <c r="O17" s="181">
        <v>145641</v>
      </c>
      <c r="P17" s="109">
        <v>954420</v>
      </c>
      <c r="Q17" s="109">
        <v>1397</v>
      </c>
      <c r="R17" s="109"/>
      <c r="S17" s="109"/>
      <c r="T17" s="109"/>
      <c r="U17" s="109"/>
      <c r="V17" s="141">
        <f t="shared" si="2"/>
        <v>1101458</v>
      </c>
    </row>
    <row r="18" spans="2:22" ht="31.2">
      <c r="B18" s="477"/>
      <c r="C18" s="479" t="s">
        <v>274</v>
      </c>
      <c r="D18" s="461"/>
      <c r="E18" s="453">
        <v>1066911</v>
      </c>
      <c r="F18" s="451">
        <f>D18-E18</f>
        <v>-1066911</v>
      </c>
      <c r="G18" s="470"/>
      <c r="H18" s="248" t="s">
        <v>318</v>
      </c>
      <c r="I18" s="354">
        <v>0</v>
      </c>
      <c r="J18" s="354">
        <v>89305</v>
      </c>
      <c r="K18" s="353">
        <f t="shared" si="3"/>
        <v>-89305</v>
      </c>
      <c r="M18" s="339" t="s">
        <v>439</v>
      </c>
      <c r="N18" s="147">
        <v>1742</v>
      </c>
      <c r="O18" s="181">
        <v>201435</v>
      </c>
      <c r="P18" s="109">
        <v>1358033</v>
      </c>
      <c r="Q18" s="109">
        <v>1742</v>
      </c>
      <c r="R18" s="109"/>
      <c r="S18" s="109"/>
      <c r="T18" s="109"/>
      <c r="U18" s="109"/>
      <c r="V18" s="141">
        <f t="shared" si="2"/>
        <v>1561210</v>
      </c>
    </row>
    <row r="19" spans="2:22" ht="30" customHeight="1">
      <c r="B19" s="477"/>
      <c r="C19" s="479"/>
      <c r="D19" s="461"/>
      <c r="E19" s="453"/>
      <c r="F19" s="452"/>
      <c r="G19" s="470"/>
      <c r="H19" s="245" t="s">
        <v>262</v>
      </c>
      <c r="I19" s="355"/>
      <c r="J19" s="355"/>
      <c r="K19" s="353">
        <f t="shared" si="3"/>
        <v>0</v>
      </c>
      <c r="M19" s="339" t="s">
        <v>440</v>
      </c>
      <c r="N19" s="147">
        <v>359</v>
      </c>
      <c r="O19" s="181">
        <v>73209</v>
      </c>
      <c r="P19" s="109">
        <v>345719</v>
      </c>
      <c r="Q19" s="109">
        <v>359</v>
      </c>
      <c r="R19" s="109"/>
      <c r="S19" s="109"/>
      <c r="T19" s="109"/>
      <c r="U19" s="109"/>
      <c r="V19" s="141">
        <f t="shared" si="2"/>
        <v>419287</v>
      </c>
    </row>
    <row r="20" spans="2:22" ht="31.2">
      <c r="B20" s="477"/>
      <c r="C20" s="449" t="s">
        <v>275</v>
      </c>
      <c r="D20" s="462"/>
      <c r="E20" s="459"/>
      <c r="F20" s="451">
        <f>D20-E20</f>
        <v>0</v>
      </c>
      <c r="G20" s="470"/>
      <c r="H20" s="249" t="s">
        <v>322</v>
      </c>
      <c r="I20" s="355"/>
      <c r="J20" s="355"/>
      <c r="K20" s="353">
        <f t="shared" si="3"/>
        <v>0</v>
      </c>
      <c r="M20" s="339" t="s">
        <v>441</v>
      </c>
      <c r="N20" s="147">
        <v>1417</v>
      </c>
      <c r="O20" s="181">
        <v>345173</v>
      </c>
      <c r="P20" s="109">
        <v>1387090</v>
      </c>
      <c r="Q20" s="109">
        <v>1417</v>
      </c>
      <c r="R20" s="109"/>
      <c r="S20" s="109"/>
      <c r="T20" s="109"/>
      <c r="U20" s="109"/>
      <c r="V20" s="141">
        <f t="shared" si="2"/>
        <v>1733680</v>
      </c>
    </row>
    <row r="21" spans="2:22" ht="30" customHeight="1" thickBot="1">
      <c r="B21" s="478"/>
      <c r="C21" s="450"/>
      <c r="D21" s="463"/>
      <c r="E21" s="460"/>
      <c r="F21" s="452"/>
      <c r="G21" s="471"/>
      <c r="H21" s="250" t="s">
        <v>265</v>
      </c>
      <c r="I21" s="355"/>
      <c r="J21" s="355"/>
      <c r="K21" s="353">
        <f t="shared" si="3"/>
        <v>0</v>
      </c>
      <c r="M21" s="146" t="s">
        <v>145</v>
      </c>
      <c r="N21" s="147">
        <f t="shared" ref="N21:U21" si="4">SUM(N8:N20)</f>
        <v>34231</v>
      </c>
      <c r="O21" s="144">
        <f t="shared" si="4"/>
        <v>3740551</v>
      </c>
      <c r="P21" s="145">
        <f t="shared" si="4"/>
        <v>16834818</v>
      </c>
      <c r="Q21" s="145">
        <f t="shared" si="4"/>
        <v>34231</v>
      </c>
      <c r="R21" s="145">
        <f t="shared" si="4"/>
        <v>0</v>
      </c>
      <c r="S21" s="145">
        <f>SUM(S8:S20)</f>
        <v>0</v>
      </c>
      <c r="T21" s="145"/>
      <c r="U21" s="145">
        <f t="shared" si="4"/>
        <v>0</v>
      </c>
      <c r="V21" s="142">
        <f>SUM(V8:V20)</f>
        <v>20609600</v>
      </c>
    </row>
    <row r="22" spans="2:22" ht="30" customHeight="1" thickTop="1">
      <c r="B22" s="511" t="s">
        <v>119</v>
      </c>
      <c r="C22" s="475"/>
      <c r="D22" s="348">
        <v>19772482</v>
      </c>
      <c r="E22" s="348">
        <v>24617000</v>
      </c>
      <c r="F22" s="349">
        <f>D22-E22</f>
        <v>-4844518</v>
      </c>
      <c r="G22" s="474" t="s">
        <v>120</v>
      </c>
      <c r="H22" s="475"/>
      <c r="I22" s="348">
        <v>400000</v>
      </c>
      <c r="J22" s="348"/>
      <c r="K22" s="352">
        <f t="shared" ref="K22:K27" si="5">I22-J22</f>
        <v>400000</v>
      </c>
    </row>
    <row r="23" spans="2:22" ht="30" customHeight="1">
      <c r="B23" s="511" t="s">
        <v>121</v>
      </c>
      <c r="C23" s="475"/>
      <c r="D23" s="348"/>
      <c r="E23" s="348"/>
      <c r="F23" s="349">
        <f>D23-E23</f>
        <v>0</v>
      </c>
      <c r="G23" s="474" t="s">
        <v>319</v>
      </c>
      <c r="H23" s="475"/>
      <c r="I23" s="348"/>
      <c r="J23" s="348"/>
      <c r="K23" s="352">
        <f t="shared" si="5"/>
        <v>0</v>
      </c>
    </row>
    <row r="24" spans="2:22" ht="30" customHeight="1">
      <c r="B24" s="494" t="s">
        <v>321</v>
      </c>
      <c r="C24" s="302" t="s">
        <v>16</v>
      </c>
      <c r="D24" s="348">
        <v>5290</v>
      </c>
      <c r="E24" s="348"/>
      <c r="F24" s="349">
        <f>D24-E24</f>
        <v>5290</v>
      </c>
      <c r="G24" s="474" t="s">
        <v>122</v>
      </c>
      <c r="H24" s="475"/>
      <c r="I24" s="348"/>
      <c r="J24" s="348"/>
      <c r="K24" s="352">
        <f t="shared" si="5"/>
        <v>0</v>
      </c>
    </row>
    <row r="25" spans="2:22" ht="30" customHeight="1">
      <c r="B25" s="495"/>
      <c r="C25" s="302" t="s">
        <v>123</v>
      </c>
      <c r="D25" s="348">
        <v>100923</v>
      </c>
      <c r="E25" s="348">
        <v>25718</v>
      </c>
      <c r="F25" s="349">
        <f>D25-E25</f>
        <v>75205</v>
      </c>
      <c r="G25" s="474" t="s">
        <v>124</v>
      </c>
      <c r="H25" s="475"/>
      <c r="I25" s="348"/>
      <c r="J25" s="348"/>
      <c r="K25" s="352">
        <f t="shared" si="5"/>
        <v>0</v>
      </c>
    </row>
    <row r="26" spans="2:22" ht="30" customHeight="1">
      <c r="B26" s="495"/>
      <c r="C26" s="480" t="s">
        <v>125</v>
      </c>
      <c r="D26" s="482">
        <v>308949</v>
      </c>
      <c r="E26" s="482">
        <v>50145</v>
      </c>
      <c r="F26" s="484">
        <f>D26-E26</f>
        <v>258804</v>
      </c>
      <c r="G26" s="474" t="s">
        <v>126</v>
      </c>
      <c r="H26" s="475"/>
      <c r="I26" s="348">
        <v>464692</v>
      </c>
      <c r="J26" s="348"/>
      <c r="K26" s="352">
        <f t="shared" si="5"/>
        <v>464692</v>
      </c>
    </row>
    <row r="27" spans="2:22" ht="30" customHeight="1">
      <c r="B27" s="496"/>
      <c r="C27" s="481"/>
      <c r="D27" s="483"/>
      <c r="E27" s="483"/>
      <c r="F27" s="485"/>
      <c r="G27" s="474" t="s">
        <v>127</v>
      </c>
      <c r="H27" s="475"/>
      <c r="I27" s="348">
        <v>136544</v>
      </c>
      <c r="J27" s="348">
        <v>389363</v>
      </c>
      <c r="K27" s="352">
        <f t="shared" si="5"/>
        <v>-252819</v>
      </c>
    </row>
    <row r="28" spans="2:22" ht="30" customHeight="1">
      <c r="B28" s="506" t="s">
        <v>128</v>
      </c>
      <c r="C28" s="499"/>
      <c r="D28" s="350">
        <f>D9+D10+D11+D12+D13+D14+D22+D23+D24+D25+D26</f>
        <v>29381000</v>
      </c>
      <c r="E28" s="350">
        <f>E9+E10+E11+E12+E13+E14+E22+E23+E24+E25+E26</f>
        <v>32136000</v>
      </c>
      <c r="F28" s="350">
        <f>F9+F10+F11+F12+F13+F14+F22+F23+F24+F25+F26</f>
        <v>-2755000</v>
      </c>
      <c r="G28" s="498" t="s">
        <v>128</v>
      </c>
      <c r="H28" s="499"/>
      <c r="I28" s="350">
        <f>I9+I10+I11+I12+I13+I14+I22+I23+I24+I25+I26+I27</f>
        <v>29381000</v>
      </c>
      <c r="J28" s="350">
        <f>J9+J10+J11+J12+J13+J14+J22+J23+J24+J25+J26+J27</f>
        <v>32136000</v>
      </c>
      <c r="K28" s="350">
        <f>K9+K10+K11+K12+K13+K14+K22+K23+K24+K25+K26+K27</f>
        <v>-2755000</v>
      </c>
    </row>
  </sheetData>
  <mergeCells count="58">
    <mergeCell ref="B24:B27"/>
    <mergeCell ref="B9:B10"/>
    <mergeCell ref="G28:H28"/>
    <mergeCell ref="G6:H7"/>
    <mergeCell ref="G5:K5"/>
    <mergeCell ref="G24:H24"/>
    <mergeCell ref="G25:H25"/>
    <mergeCell ref="B28:C28"/>
    <mergeCell ref="B6:C8"/>
    <mergeCell ref="B12:C12"/>
    <mergeCell ref="B13:C13"/>
    <mergeCell ref="B22:C22"/>
    <mergeCell ref="B23:C23"/>
    <mergeCell ref="B11:C11"/>
    <mergeCell ref="C18:C19"/>
    <mergeCell ref="C14:C15"/>
    <mergeCell ref="C26:C27"/>
    <mergeCell ref="R7:R8"/>
    <mergeCell ref="S7:S8"/>
    <mergeCell ref="D26:D27"/>
    <mergeCell ref="E26:E27"/>
    <mergeCell ref="F26:F27"/>
    <mergeCell ref="G26:H26"/>
    <mergeCell ref="G27:H27"/>
    <mergeCell ref="P7:P8"/>
    <mergeCell ref="Q7:Q8"/>
    <mergeCell ref="O7:O8"/>
    <mergeCell ref="M7:M8"/>
    <mergeCell ref="N7:N8"/>
    <mergeCell ref="G13:H13"/>
    <mergeCell ref="G22:H22"/>
    <mergeCell ref="G23:H23"/>
    <mergeCell ref="B5:F5"/>
    <mergeCell ref="G14:G21"/>
    <mergeCell ref="G9:H9"/>
    <mergeCell ref="G10:H10"/>
    <mergeCell ref="G11:H11"/>
    <mergeCell ref="G12:H12"/>
    <mergeCell ref="B14:B21"/>
    <mergeCell ref="F18:F19"/>
    <mergeCell ref="F20:F21"/>
    <mergeCell ref="C16:C17"/>
    <mergeCell ref="C2:K2"/>
    <mergeCell ref="C20:C21"/>
    <mergeCell ref="E14:E15"/>
    <mergeCell ref="E16:E17"/>
    <mergeCell ref="O6:V6"/>
    <mergeCell ref="D14:D15"/>
    <mergeCell ref="T7:T8"/>
    <mergeCell ref="E18:E19"/>
    <mergeCell ref="E20:E21"/>
    <mergeCell ref="F14:F15"/>
    <mergeCell ref="D16:D17"/>
    <mergeCell ref="D18:D19"/>
    <mergeCell ref="D20:D21"/>
    <mergeCell ref="U7:U8"/>
    <mergeCell ref="V7:V8"/>
    <mergeCell ref="F16:F17"/>
  </mergeCells>
  <phoneticPr fontId="12" type="noConversion"/>
  <pageMargins left="0.23622047244094491" right="0.31496062992125984" top="0.74803149606299213" bottom="0.74803149606299213" header="0.31496062992125984" footer="0.31496062992125984"/>
  <pageSetup paperSize="9" scale="55" orientation="portrait" r:id="rId1"/>
  <colBreaks count="1" manualBreakCount="1">
    <brk id="11" max="27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6"/>
  <sheetViews>
    <sheetView view="pageBreakPreview" zoomScaleNormal="100" zoomScaleSheetLayoutView="100" workbookViewId="0">
      <selection activeCell="G50" sqref="G50"/>
    </sheetView>
  </sheetViews>
  <sheetFormatPr defaultColWidth="1.7265625" defaultRowHeight="18" customHeight="1"/>
  <cols>
    <col min="1" max="1" width="3.26953125" style="304" customWidth="1"/>
    <col min="2" max="2" width="4.7265625" style="304" customWidth="1"/>
    <col min="3" max="3" width="14.26953125" style="304" customWidth="1"/>
    <col min="4" max="4" width="9.90625" style="304" customWidth="1"/>
    <col min="5" max="5" width="10.36328125" style="304" customWidth="1"/>
    <col min="6" max="6" width="12.08984375" style="304" customWidth="1"/>
    <col min="7" max="7" width="40.36328125" style="304" customWidth="1"/>
    <col min="8" max="8" width="12.90625" style="304" customWidth="1"/>
    <col min="9" max="41" width="9.90625" style="304" customWidth="1"/>
    <col min="42" max="16384" width="1.7265625" style="304"/>
  </cols>
  <sheetData>
    <row r="1" spans="1:8" ht="37.5" customHeight="1">
      <c r="A1" s="521" t="s">
        <v>467</v>
      </c>
      <c r="B1" s="521"/>
      <c r="C1" s="521"/>
      <c r="D1" s="521"/>
      <c r="E1" s="521"/>
      <c r="F1" s="521"/>
      <c r="G1" s="521"/>
      <c r="H1" s="521"/>
    </row>
    <row r="2" spans="1:8" ht="21.9" customHeight="1">
      <c r="A2" s="372" t="s">
        <v>472</v>
      </c>
      <c r="B2" s="373"/>
      <c r="C2" s="373"/>
      <c r="D2" s="372"/>
      <c r="E2" s="374"/>
      <c r="F2" s="374"/>
      <c r="G2" s="305"/>
      <c r="H2" s="305"/>
    </row>
    <row r="3" spans="1:8" ht="21.9" customHeight="1">
      <c r="A3" s="522" t="s">
        <v>81</v>
      </c>
      <c r="B3" s="523"/>
      <c r="C3" s="524"/>
      <c r="D3" s="525" t="s">
        <v>450</v>
      </c>
      <c r="E3" s="525" t="s">
        <v>451</v>
      </c>
      <c r="F3" s="525" t="s">
        <v>156</v>
      </c>
      <c r="G3" s="525" t="s">
        <v>309</v>
      </c>
      <c r="H3" s="526"/>
    </row>
    <row r="4" spans="1:8" ht="21.9" customHeight="1">
      <c r="A4" s="182" t="s">
        <v>78</v>
      </c>
      <c r="B4" s="182" t="s">
        <v>79</v>
      </c>
      <c r="C4" s="182" t="s">
        <v>80</v>
      </c>
      <c r="D4" s="526"/>
      <c r="E4" s="526"/>
      <c r="F4" s="526"/>
      <c r="G4" s="526"/>
      <c r="H4" s="526"/>
    </row>
    <row r="5" spans="1:8" ht="21.9" customHeight="1">
      <c r="A5" s="520" t="s">
        <v>157</v>
      </c>
      <c r="B5" s="520"/>
      <c r="C5" s="520"/>
      <c r="D5" s="306">
        <f>D6+D14</f>
        <v>6496367</v>
      </c>
      <c r="E5" s="306">
        <f>E6+E14</f>
        <v>4976605</v>
      </c>
      <c r="F5" s="307">
        <f t="shared" ref="F5:F18" si="0">D5-E5</f>
        <v>1519762</v>
      </c>
      <c r="G5" s="308"/>
      <c r="H5" s="383"/>
    </row>
    <row r="6" spans="1:8" ht="21.9" customHeight="1">
      <c r="A6" s="309"/>
      <c r="B6" s="518" t="s">
        <v>158</v>
      </c>
      <c r="C6" s="518"/>
      <c r="D6" s="254">
        <f>D7+D8+D9+D10+D11+D12+D13</f>
        <v>6146367</v>
      </c>
      <c r="E6" s="254">
        <f>E7+E8+E9+E10+E11+E12+E13</f>
        <v>4976605</v>
      </c>
      <c r="F6" s="254">
        <f t="shared" si="0"/>
        <v>1169762</v>
      </c>
      <c r="G6" s="310"/>
      <c r="H6" s="383"/>
    </row>
    <row r="7" spans="1:8" ht="21.9" customHeight="1">
      <c r="A7" s="311"/>
      <c r="B7" s="309"/>
      <c r="C7" s="309" t="s">
        <v>159</v>
      </c>
      <c r="D7" s="312">
        <v>0</v>
      </c>
      <c r="E7" s="312">
        <v>0</v>
      </c>
      <c r="F7" s="313">
        <f t="shared" si="0"/>
        <v>0</v>
      </c>
      <c r="G7" s="314"/>
      <c r="H7" s="384"/>
    </row>
    <row r="8" spans="1:8" ht="21.9" customHeight="1">
      <c r="A8" s="311"/>
      <c r="B8" s="311"/>
      <c r="C8" s="315" t="s">
        <v>160</v>
      </c>
      <c r="D8" s="316">
        <v>0</v>
      </c>
      <c r="E8" s="316">
        <v>0</v>
      </c>
      <c r="F8" s="317">
        <f t="shared" si="0"/>
        <v>0</v>
      </c>
      <c r="G8" s="318"/>
      <c r="H8" s="385"/>
    </row>
    <row r="9" spans="1:8" ht="21.9" customHeight="1">
      <c r="A9" s="311"/>
      <c r="B9" s="311"/>
      <c r="C9" s="309" t="s">
        <v>161</v>
      </c>
      <c r="D9" s="312">
        <v>0</v>
      </c>
      <c r="E9" s="312">
        <v>0</v>
      </c>
      <c r="F9" s="313">
        <f t="shared" si="0"/>
        <v>0</v>
      </c>
      <c r="G9" s="319"/>
      <c r="H9" s="383"/>
    </row>
    <row r="10" spans="1:8" ht="21.9" customHeight="1">
      <c r="A10" s="311"/>
      <c r="B10" s="311"/>
      <c r="C10" s="309" t="s">
        <v>162</v>
      </c>
      <c r="D10" s="312"/>
      <c r="E10" s="312"/>
      <c r="F10" s="313">
        <f t="shared" si="0"/>
        <v>0</v>
      </c>
      <c r="G10" s="320"/>
      <c r="H10" s="386"/>
    </row>
    <row r="11" spans="1:8" ht="21.9" customHeight="1">
      <c r="A11" s="311"/>
      <c r="B11" s="311"/>
      <c r="C11" s="309" t="s">
        <v>281</v>
      </c>
      <c r="D11" s="312">
        <v>4433000</v>
      </c>
      <c r="E11" s="312">
        <v>3224000</v>
      </c>
      <c r="F11" s="313">
        <f t="shared" si="0"/>
        <v>1209000</v>
      </c>
      <c r="G11" s="375" t="s">
        <v>365</v>
      </c>
      <c r="H11" s="387">
        <v>4433000000</v>
      </c>
    </row>
    <row r="12" spans="1:8" ht="21.9" customHeight="1">
      <c r="A12" s="311"/>
      <c r="B12" s="311"/>
      <c r="C12" s="309" t="s">
        <v>282</v>
      </c>
      <c r="D12" s="312">
        <v>177900</v>
      </c>
      <c r="E12" s="312">
        <v>173100</v>
      </c>
      <c r="F12" s="313">
        <f t="shared" si="0"/>
        <v>4800</v>
      </c>
      <c r="G12" s="375" t="s">
        <v>364</v>
      </c>
      <c r="H12" s="387">
        <v>177899603</v>
      </c>
    </row>
    <row r="13" spans="1:8" ht="21.9" customHeight="1">
      <c r="A13" s="311"/>
      <c r="B13" s="311"/>
      <c r="C13" s="309" t="s">
        <v>283</v>
      </c>
      <c r="D13" s="312">
        <v>1535467</v>
      </c>
      <c r="E13" s="312">
        <v>1579505</v>
      </c>
      <c r="F13" s="313">
        <f t="shared" si="0"/>
        <v>-44038</v>
      </c>
      <c r="G13" s="321" t="s">
        <v>363</v>
      </c>
      <c r="H13" s="388">
        <v>1535466789</v>
      </c>
    </row>
    <row r="14" spans="1:8" ht="21.9" customHeight="1">
      <c r="A14" s="311"/>
      <c r="B14" s="518" t="s">
        <v>163</v>
      </c>
      <c r="C14" s="518"/>
      <c r="D14" s="254">
        <f>D15+D16+D17+D18+D19</f>
        <v>350000</v>
      </c>
      <c r="E14" s="254">
        <f>E15+E16+E17+E18+E19</f>
        <v>0</v>
      </c>
      <c r="F14" s="255">
        <f t="shared" si="0"/>
        <v>350000</v>
      </c>
      <c r="G14" s="310"/>
      <c r="H14" s="383"/>
    </row>
    <row r="15" spans="1:8" ht="21.9" customHeight="1">
      <c r="A15" s="311"/>
      <c r="B15" s="311"/>
      <c r="C15" s="309" t="s">
        <v>164</v>
      </c>
      <c r="D15" s="312">
        <v>0</v>
      </c>
      <c r="E15" s="312">
        <v>0</v>
      </c>
      <c r="F15" s="313">
        <f t="shared" si="0"/>
        <v>0</v>
      </c>
      <c r="G15" s="322"/>
      <c r="H15" s="388"/>
    </row>
    <row r="16" spans="1:8" ht="21.9" customHeight="1">
      <c r="A16" s="311"/>
      <c r="B16" s="311"/>
      <c r="C16" s="309" t="s">
        <v>165</v>
      </c>
      <c r="D16" s="312">
        <v>0</v>
      </c>
      <c r="E16" s="312">
        <v>0</v>
      </c>
      <c r="F16" s="313">
        <f t="shared" si="0"/>
        <v>0</v>
      </c>
      <c r="G16" s="322"/>
      <c r="H16" s="388"/>
    </row>
    <row r="17" spans="1:8" ht="21.9" customHeight="1">
      <c r="A17" s="311"/>
      <c r="B17" s="311"/>
      <c r="C17" s="370" t="s">
        <v>166</v>
      </c>
      <c r="D17" s="323">
        <v>0</v>
      </c>
      <c r="E17" s="323">
        <v>0</v>
      </c>
      <c r="F17" s="324">
        <f t="shared" si="0"/>
        <v>0</v>
      </c>
      <c r="G17" s="310"/>
      <c r="H17" s="383"/>
    </row>
    <row r="18" spans="1:8" ht="21.9" customHeight="1">
      <c r="A18" s="311"/>
      <c r="B18" s="311"/>
      <c r="C18" s="309" t="s">
        <v>167</v>
      </c>
      <c r="D18" s="312">
        <v>0</v>
      </c>
      <c r="E18" s="312">
        <v>0</v>
      </c>
      <c r="F18" s="313">
        <f t="shared" si="0"/>
        <v>0</v>
      </c>
      <c r="G18" s="322"/>
      <c r="H18" s="388"/>
    </row>
    <row r="19" spans="1:8" ht="21.9" customHeight="1">
      <c r="A19" s="311"/>
      <c r="B19" s="311"/>
      <c r="C19" s="309" t="s">
        <v>168</v>
      </c>
      <c r="D19" s="312">
        <v>350000</v>
      </c>
      <c r="E19" s="312">
        <v>0</v>
      </c>
      <c r="F19" s="313">
        <f t="shared" ref="F19:F37" si="1">D19-E19</f>
        <v>350000</v>
      </c>
      <c r="G19" s="322" t="s">
        <v>471</v>
      </c>
      <c r="H19" s="388">
        <v>350000000</v>
      </c>
    </row>
    <row r="20" spans="1:8" ht="21.9" customHeight="1">
      <c r="A20" s="517" t="s">
        <v>169</v>
      </c>
      <c r="B20" s="517"/>
      <c r="C20" s="517"/>
      <c r="D20" s="323">
        <f>D21</f>
        <v>0</v>
      </c>
      <c r="E20" s="323">
        <f>E21</f>
        <v>0</v>
      </c>
      <c r="F20" s="324">
        <f t="shared" si="1"/>
        <v>0</v>
      </c>
      <c r="G20" s="310"/>
      <c r="H20" s="383"/>
    </row>
    <row r="21" spans="1:8" ht="21.9" customHeight="1">
      <c r="A21" s="309"/>
      <c r="B21" s="517" t="s">
        <v>170</v>
      </c>
      <c r="C21" s="517"/>
      <c r="D21" s="323">
        <f>D22</f>
        <v>0</v>
      </c>
      <c r="E21" s="323">
        <f>E22</f>
        <v>0</v>
      </c>
      <c r="F21" s="324">
        <f t="shared" si="1"/>
        <v>0</v>
      </c>
      <c r="G21" s="310"/>
      <c r="H21" s="383"/>
    </row>
    <row r="22" spans="1:8" ht="21.9" customHeight="1">
      <c r="A22" s="371"/>
      <c r="B22" s="370"/>
      <c r="C22" s="370" t="s">
        <v>170</v>
      </c>
      <c r="D22" s="323">
        <v>0</v>
      </c>
      <c r="E22" s="323">
        <v>0</v>
      </c>
      <c r="F22" s="324">
        <f t="shared" si="1"/>
        <v>0</v>
      </c>
      <c r="G22" s="310"/>
      <c r="H22" s="383"/>
    </row>
    <row r="23" spans="1:8" ht="21.9" customHeight="1">
      <c r="A23" s="517" t="s">
        <v>171</v>
      </c>
      <c r="B23" s="517"/>
      <c r="C23" s="517"/>
      <c r="D23" s="323">
        <f>D24</f>
        <v>59131</v>
      </c>
      <c r="E23" s="323">
        <f>E24</f>
        <v>55626</v>
      </c>
      <c r="F23" s="324">
        <f t="shared" si="1"/>
        <v>3505</v>
      </c>
      <c r="G23" s="310"/>
      <c r="H23" s="383"/>
    </row>
    <row r="24" spans="1:8" ht="21.9" customHeight="1">
      <c r="A24" s="309"/>
      <c r="B24" s="517" t="s">
        <v>172</v>
      </c>
      <c r="C24" s="517"/>
      <c r="D24" s="323">
        <f>D25+D26+D27+D28</f>
        <v>59131</v>
      </c>
      <c r="E24" s="323">
        <f>E25+E26+E27+E28</f>
        <v>55626</v>
      </c>
      <c r="F24" s="324">
        <f t="shared" si="1"/>
        <v>3505</v>
      </c>
      <c r="G24" s="310"/>
      <c r="H24" s="383"/>
    </row>
    <row r="25" spans="1:8" ht="21.9" customHeight="1">
      <c r="A25" s="311"/>
      <c r="B25" s="311"/>
      <c r="C25" s="309" t="s">
        <v>173</v>
      </c>
      <c r="D25" s="312">
        <v>0</v>
      </c>
      <c r="E25" s="312">
        <v>0</v>
      </c>
      <c r="F25" s="313">
        <f t="shared" si="1"/>
        <v>0</v>
      </c>
      <c r="G25" s="321"/>
      <c r="H25" s="388"/>
    </row>
    <row r="26" spans="1:8" ht="21.9" customHeight="1">
      <c r="A26" s="311"/>
      <c r="B26" s="311"/>
      <c r="C26" s="370" t="s">
        <v>174</v>
      </c>
      <c r="D26" s="323">
        <v>0</v>
      </c>
      <c r="E26" s="323">
        <v>0</v>
      </c>
      <c r="F26" s="324">
        <f t="shared" si="1"/>
        <v>0</v>
      </c>
      <c r="G26" s="310"/>
      <c r="H26" s="383"/>
    </row>
    <row r="27" spans="1:8" ht="21.9" customHeight="1">
      <c r="A27" s="311"/>
      <c r="B27" s="311"/>
      <c r="C27" s="370" t="s">
        <v>175</v>
      </c>
      <c r="D27" s="323">
        <v>0</v>
      </c>
      <c r="E27" s="323">
        <v>0</v>
      </c>
      <c r="F27" s="324">
        <f t="shared" si="1"/>
        <v>0</v>
      </c>
      <c r="G27" s="310"/>
      <c r="H27" s="383"/>
    </row>
    <row r="28" spans="1:8" ht="21.9" customHeight="1">
      <c r="A28" s="371"/>
      <c r="B28" s="371"/>
      <c r="C28" s="370" t="s">
        <v>176</v>
      </c>
      <c r="D28" s="323">
        <v>59131</v>
      </c>
      <c r="E28" s="323">
        <v>55626</v>
      </c>
      <c r="F28" s="324">
        <f t="shared" si="1"/>
        <v>3505</v>
      </c>
      <c r="G28" s="321" t="s">
        <v>362</v>
      </c>
      <c r="H28" s="383">
        <v>59130955</v>
      </c>
    </row>
    <row r="29" spans="1:8" ht="21.9" customHeight="1">
      <c r="A29" s="517" t="s">
        <v>177</v>
      </c>
      <c r="B29" s="517"/>
      <c r="C29" s="517"/>
      <c r="D29" s="323">
        <f>D30</f>
        <v>0</v>
      </c>
      <c r="E29" s="323">
        <f>E30</f>
        <v>0</v>
      </c>
      <c r="F29" s="324">
        <f t="shared" si="1"/>
        <v>0</v>
      </c>
      <c r="G29" s="310"/>
      <c r="H29" s="383"/>
    </row>
    <row r="30" spans="1:8" ht="21.9" customHeight="1">
      <c r="A30" s="309"/>
      <c r="B30" s="517" t="s">
        <v>178</v>
      </c>
      <c r="C30" s="517"/>
      <c r="D30" s="323">
        <f>D31+D32+D33+D34</f>
        <v>0</v>
      </c>
      <c r="E30" s="323">
        <f>E31+E32+E33+E34</f>
        <v>0</v>
      </c>
      <c r="F30" s="324">
        <f t="shared" si="1"/>
        <v>0</v>
      </c>
      <c r="G30" s="310"/>
      <c r="H30" s="383"/>
    </row>
    <row r="31" spans="1:8" ht="21.9" customHeight="1">
      <c r="A31" s="311"/>
      <c r="B31" s="309"/>
      <c r="C31" s="370" t="s">
        <v>179</v>
      </c>
      <c r="D31" s="323">
        <v>0</v>
      </c>
      <c r="E31" s="323">
        <v>0</v>
      </c>
      <c r="F31" s="324">
        <f t="shared" si="1"/>
        <v>0</v>
      </c>
      <c r="G31" s="310"/>
      <c r="H31" s="383"/>
    </row>
    <row r="32" spans="1:8" ht="21.9" customHeight="1">
      <c r="A32" s="311"/>
      <c r="B32" s="311"/>
      <c r="C32" s="370" t="s">
        <v>180</v>
      </c>
      <c r="D32" s="323">
        <v>0</v>
      </c>
      <c r="E32" s="323">
        <v>0</v>
      </c>
      <c r="F32" s="324">
        <f t="shared" si="1"/>
        <v>0</v>
      </c>
      <c r="G32" s="310"/>
      <c r="H32" s="383"/>
    </row>
    <row r="33" spans="1:8" ht="21.9" customHeight="1">
      <c r="A33" s="311"/>
      <c r="B33" s="311"/>
      <c r="C33" s="371" t="s">
        <v>181</v>
      </c>
      <c r="D33" s="306">
        <v>0</v>
      </c>
      <c r="E33" s="306">
        <v>0</v>
      </c>
      <c r="F33" s="307">
        <f t="shared" si="1"/>
        <v>0</v>
      </c>
      <c r="G33" s="308"/>
      <c r="H33" s="389"/>
    </row>
    <row r="34" spans="1:8" ht="21.9" customHeight="1">
      <c r="A34" s="371"/>
      <c r="B34" s="371"/>
      <c r="C34" s="371" t="s">
        <v>182</v>
      </c>
      <c r="D34" s="306">
        <v>0</v>
      </c>
      <c r="E34" s="306">
        <v>0</v>
      </c>
      <c r="F34" s="307">
        <f t="shared" si="1"/>
        <v>0</v>
      </c>
      <c r="G34" s="308"/>
      <c r="H34" s="389"/>
    </row>
    <row r="35" spans="1:8" ht="21.9" customHeight="1">
      <c r="A35" s="517" t="s">
        <v>183</v>
      </c>
      <c r="B35" s="517"/>
      <c r="C35" s="517"/>
      <c r="D35" s="323">
        <f>D36</f>
        <v>2637858</v>
      </c>
      <c r="E35" s="323">
        <f>E36</f>
        <v>2410906</v>
      </c>
      <c r="F35" s="324">
        <f t="shared" si="1"/>
        <v>226952</v>
      </c>
      <c r="G35" s="310"/>
      <c r="H35" s="383"/>
    </row>
    <row r="36" spans="1:8" ht="21.9" customHeight="1">
      <c r="A36" s="309"/>
      <c r="B36" s="517" t="s">
        <v>184</v>
      </c>
      <c r="C36" s="517"/>
      <c r="D36" s="323">
        <f>D37+D38+D39</f>
        <v>2637858</v>
      </c>
      <c r="E36" s="323">
        <f>E37+E38+E39</f>
        <v>2410906</v>
      </c>
      <c r="F36" s="324">
        <f>D36-E36</f>
        <v>226952</v>
      </c>
      <c r="G36" s="310"/>
      <c r="H36" s="383"/>
    </row>
    <row r="37" spans="1:8" ht="21.9" customHeight="1">
      <c r="A37" s="311"/>
      <c r="B37" s="309"/>
      <c r="C37" s="309" t="s">
        <v>185</v>
      </c>
      <c r="D37" s="312">
        <v>2637858</v>
      </c>
      <c r="E37" s="312">
        <v>1343995</v>
      </c>
      <c r="F37" s="313">
        <f t="shared" si="1"/>
        <v>1293863</v>
      </c>
      <c r="G37" s="328" t="s">
        <v>468</v>
      </c>
      <c r="H37" s="388">
        <v>2637857783</v>
      </c>
    </row>
    <row r="38" spans="1:8" ht="21.9" customHeight="1">
      <c r="A38" s="311"/>
      <c r="B38" s="311"/>
      <c r="C38" s="309" t="s">
        <v>186</v>
      </c>
      <c r="D38" s="312">
        <v>0</v>
      </c>
      <c r="E38" s="312">
        <v>1066911</v>
      </c>
      <c r="F38" s="313">
        <f>D38-E38</f>
        <v>-1066911</v>
      </c>
      <c r="G38" s="322"/>
      <c r="H38" s="388"/>
    </row>
    <row r="39" spans="1:8" ht="21.9" customHeight="1">
      <c r="A39" s="311"/>
      <c r="B39" s="311"/>
      <c r="C39" s="329" t="s">
        <v>284</v>
      </c>
      <c r="D39" s="312">
        <v>0</v>
      </c>
      <c r="E39" s="312">
        <v>0</v>
      </c>
      <c r="F39" s="313">
        <f>D39-E39</f>
        <v>0</v>
      </c>
      <c r="G39" s="322"/>
      <c r="H39" s="388"/>
    </row>
    <row r="40" spans="1:8" ht="21.9" customHeight="1">
      <c r="A40" s="517" t="s">
        <v>187</v>
      </c>
      <c r="B40" s="517"/>
      <c r="C40" s="517"/>
      <c r="D40" s="323">
        <f>D41</f>
        <v>19772482</v>
      </c>
      <c r="E40" s="323">
        <f>E41</f>
        <v>24617000</v>
      </c>
      <c r="F40" s="324">
        <f t="shared" ref="F40:F82" si="2">D40-E40</f>
        <v>-4844518</v>
      </c>
      <c r="G40" s="310"/>
      <c r="H40" s="383"/>
    </row>
    <row r="41" spans="1:8" ht="21.9" customHeight="1">
      <c r="A41" s="309"/>
      <c r="B41" s="517" t="s">
        <v>188</v>
      </c>
      <c r="C41" s="517"/>
      <c r="D41" s="323">
        <f>SUM(D42:D46)</f>
        <v>19772482</v>
      </c>
      <c r="E41" s="323">
        <f>SUM(E42:E46)</f>
        <v>24617000</v>
      </c>
      <c r="F41" s="324">
        <f t="shared" si="2"/>
        <v>-4844518</v>
      </c>
      <c r="G41" s="310"/>
      <c r="H41" s="383"/>
    </row>
    <row r="42" spans="1:8" ht="21.9" customHeight="1">
      <c r="A42" s="311"/>
      <c r="B42" s="309"/>
      <c r="C42" s="309" t="s">
        <v>189</v>
      </c>
      <c r="D42" s="312">
        <v>18000000</v>
      </c>
      <c r="E42" s="312">
        <v>22700000</v>
      </c>
      <c r="F42" s="313">
        <f t="shared" si="2"/>
        <v>-4700000</v>
      </c>
      <c r="G42" s="322" t="s">
        <v>344</v>
      </c>
      <c r="H42" s="388">
        <v>18000000000</v>
      </c>
    </row>
    <row r="43" spans="1:8" ht="21.9" customHeight="1">
      <c r="A43" s="311"/>
      <c r="B43" s="311"/>
      <c r="C43" s="311"/>
      <c r="D43" s="325">
        <v>1622482</v>
      </c>
      <c r="E43" s="325">
        <v>1767000</v>
      </c>
      <c r="F43" s="326"/>
      <c r="G43" s="327" t="s">
        <v>345</v>
      </c>
      <c r="H43" s="386">
        <v>1622482000</v>
      </c>
    </row>
    <row r="44" spans="1:8" ht="21.9" customHeight="1">
      <c r="A44" s="311"/>
      <c r="B44" s="311"/>
      <c r="C44" s="371"/>
      <c r="D44" s="306"/>
      <c r="E44" s="306"/>
      <c r="F44" s="307"/>
      <c r="G44" s="376" t="s">
        <v>75</v>
      </c>
      <c r="H44" s="390">
        <f>SUM(H42:H43)</f>
        <v>19622482000</v>
      </c>
    </row>
    <row r="45" spans="1:8" ht="21.9" customHeight="1">
      <c r="A45" s="311"/>
      <c r="B45" s="311"/>
      <c r="C45" s="371" t="s">
        <v>190</v>
      </c>
      <c r="D45" s="306">
        <v>0</v>
      </c>
      <c r="E45" s="306">
        <v>0</v>
      </c>
      <c r="F45" s="307">
        <f t="shared" si="2"/>
        <v>0</v>
      </c>
      <c r="G45" s="308"/>
      <c r="H45" s="389"/>
    </row>
    <row r="46" spans="1:8" ht="21.9" customHeight="1">
      <c r="A46" s="371"/>
      <c r="B46" s="371"/>
      <c r="C46" s="371" t="s">
        <v>191</v>
      </c>
      <c r="D46" s="306">
        <v>150000</v>
      </c>
      <c r="E46" s="306">
        <v>150000</v>
      </c>
      <c r="F46" s="307">
        <f t="shared" si="2"/>
        <v>0</v>
      </c>
      <c r="G46" s="308" t="s">
        <v>361</v>
      </c>
      <c r="H46" s="389">
        <v>150000000</v>
      </c>
    </row>
    <row r="47" spans="1:8" ht="21.9" customHeight="1">
      <c r="A47" s="517" t="s">
        <v>192</v>
      </c>
      <c r="B47" s="517"/>
      <c r="C47" s="517"/>
      <c r="D47" s="323">
        <f>D48</f>
        <v>0</v>
      </c>
      <c r="E47" s="323">
        <f>E48</f>
        <v>0</v>
      </c>
      <c r="F47" s="324">
        <f t="shared" si="2"/>
        <v>0</v>
      </c>
      <c r="G47" s="310"/>
      <c r="H47" s="383"/>
    </row>
    <row r="48" spans="1:8" ht="21.9" customHeight="1">
      <c r="A48" s="309"/>
      <c r="B48" s="517" t="s">
        <v>193</v>
      </c>
      <c r="C48" s="517"/>
      <c r="D48" s="323">
        <f>D49+D50+D51</f>
        <v>0</v>
      </c>
      <c r="E48" s="323">
        <f>E49+E50+E51</f>
        <v>0</v>
      </c>
      <c r="F48" s="324">
        <f t="shared" si="2"/>
        <v>0</v>
      </c>
      <c r="G48" s="310"/>
      <c r="H48" s="383"/>
    </row>
    <row r="49" spans="1:10" ht="21.9" customHeight="1">
      <c r="A49" s="311"/>
      <c r="B49" s="309"/>
      <c r="C49" s="370" t="s">
        <v>194</v>
      </c>
      <c r="D49" s="323">
        <v>0</v>
      </c>
      <c r="E49" s="323">
        <v>0</v>
      </c>
      <c r="F49" s="324">
        <f t="shared" si="2"/>
        <v>0</v>
      </c>
      <c r="G49" s="310"/>
      <c r="H49" s="383"/>
    </row>
    <row r="50" spans="1:10" ht="21.9" customHeight="1">
      <c r="A50" s="311"/>
      <c r="B50" s="311"/>
      <c r="C50" s="370" t="s">
        <v>195</v>
      </c>
      <c r="D50" s="323">
        <v>0</v>
      </c>
      <c r="E50" s="323">
        <v>0</v>
      </c>
      <c r="F50" s="324">
        <f>D50-E50</f>
        <v>0</v>
      </c>
      <c r="G50" s="308"/>
      <c r="H50" s="389"/>
    </row>
    <row r="51" spans="1:10" ht="21.9" customHeight="1">
      <c r="A51" s="371"/>
      <c r="B51" s="371"/>
      <c r="C51" s="370" t="s">
        <v>285</v>
      </c>
      <c r="D51" s="323">
        <v>0</v>
      </c>
      <c r="E51" s="323">
        <v>0</v>
      </c>
      <c r="F51" s="324">
        <f t="shared" si="2"/>
        <v>0</v>
      </c>
      <c r="G51" s="308"/>
      <c r="H51" s="389"/>
    </row>
    <row r="52" spans="1:10" ht="21.9" customHeight="1">
      <c r="A52" s="517" t="s">
        <v>196</v>
      </c>
      <c r="B52" s="517"/>
      <c r="C52" s="517"/>
      <c r="D52" s="323">
        <f>D53+D55+D60</f>
        <v>415162</v>
      </c>
      <c r="E52" s="323">
        <f>E53+E55+E60</f>
        <v>75863</v>
      </c>
      <c r="F52" s="324">
        <f t="shared" si="2"/>
        <v>339299</v>
      </c>
      <c r="G52" s="310"/>
      <c r="H52" s="383"/>
    </row>
    <row r="53" spans="1:10" ht="21.9" customHeight="1">
      <c r="A53" s="309"/>
      <c r="B53" s="517" t="s">
        <v>197</v>
      </c>
      <c r="C53" s="517"/>
      <c r="D53" s="323">
        <f>D54</f>
        <v>5290</v>
      </c>
      <c r="E53" s="323">
        <f>E54</f>
        <v>0</v>
      </c>
      <c r="F53" s="324">
        <f t="shared" si="2"/>
        <v>5290</v>
      </c>
      <c r="G53" s="310"/>
      <c r="H53" s="383"/>
    </row>
    <row r="54" spans="1:10" ht="21.9" customHeight="1">
      <c r="A54" s="311"/>
      <c r="B54" s="370"/>
      <c r="C54" s="370" t="s">
        <v>198</v>
      </c>
      <c r="D54" s="323">
        <v>5290</v>
      </c>
      <c r="E54" s="323"/>
      <c r="F54" s="324">
        <f t="shared" si="2"/>
        <v>5290</v>
      </c>
      <c r="G54" s="310" t="s">
        <v>469</v>
      </c>
      <c r="H54" s="383">
        <v>5290000</v>
      </c>
    </row>
    <row r="55" spans="1:10" ht="21.9" customHeight="1">
      <c r="A55" s="311"/>
      <c r="B55" s="517" t="s">
        <v>199</v>
      </c>
      <c r="C55" s="517"/>
      <c r="D55" s="323">
        <f>D56+D57+D58+D59</f>
        <v>100923</v>
      </c>
      <c r="E55" s="323">
        <f>E56+E57+E58+E59</f>
        <v>25718</v>
      </c>
      <c r="F55" s="324">
        <f t="shared" si="2"/>
        <v>75205</v>
      </c>
      <c r="G55" s="310"/>
      <c r="H55" s="383"/>
    </row>
    <row r="56" spans="1:10" ht="21.9" customHeight="1">
      <c r="A56" s="311"/>
      <c r="B56" s="309"/>
      <c r="C56" s="309" t="s">
        <v>200</v>
      </c>
      <c r="D56" s="312">
        <v>100923</v>
      </c>
      <c r="E56" s="312">
        <v>25718</v>
      </c>
      <c r="F56" s="313">
        <f t="shared" si="2"/>
        <v>75205</v>
      </c>
      <c r="G56" s="377" t="s">
        <v>366</v>
      </c>
      <c r="H56" s="386">
        <v>100923565</v>
      </c>
    </row>
    <row r="57" spans="1:10" ht="21.9" customHeight="1">
      <c r="A57" s="311"/>
      <c r="B57" s="311"/>
      <c r="C57" s="370" t="s">
        <v>201</v>
      </c>
      <c r="D57" s="323">
        <v>0</v>
      </c>
      <c r="E57" s="323">
        <v>0</v>
      </c>
      <c r="F57" s="324">
        <f t="shared" si="2"/>
        <v>0</v>
      </c>
      <c r="G57" s="378"/>
      <c r="H57" s="383"/>
    </row>
    <row r="58" spans="1:10" ht="21.9" customHeight="1">
      <c r="A58" s="311"/>
      <c r="B58" s="311"/>
      <c r="C58" s="370" t="s">
        <v>202</v>
      </c>
      <c r="D58" s="323">
        <v>0</v>
      </c>
      <c r="E58" s="323">
        <v>0</v>
      </c>
      <c r="F58" s="324">
        <f t="shared" si="2"/>
        <v>0</v>
      </c>
      <c r="G58" s="378"/>
      <c r="H58" s="383"/>
    </row>
    <row r="59" spans="1:10" ht="21.9" customHeight="1">
      <c r="A59" s="311"/>
      <c r="B59" s="371"/>
      <c r="C59" s="370" t="s">
        <v>203</v>
      </c>
      <c r="D59" s="323">
        <v>0</v>
      </c>
      <c r="E59" s="323">
        <v>0</v>
      </c>
      <c r="F59" s="324">
        <f t="shared" si="2"/>
        <v>0</v>
      </c>
      <c r="G59" s="378"/>
      <c r="H59" s="383"/>
    </row>
    <row r="60" spans="1:10" ht="21.9" customHeight="1">
      <c r="A60" s="311"/>
      <c r="B60" s="519" t="s">
        <v>204</v>
      </c>
      <c r="C60" s="519"/>
      <c r="D60" s="256">
        <f>D61+D67+D80+D81</f>
        <v>308949</v>
      </c>
      <c r="E60" s="256">
        <f>E61+E67+E80+E81</f>
        <v>50145</v>
      </c>
      <c r="F60" s="257">
        <f t="shared" si="2"/>
        <v>258804</v>
      </c>
      <c r="G60" s="379"/>
      <c r="H60" s="389"/>
      <c r="J60" s="357"/>
    </row>
    <row r="61" spans="1:10" ht="21.9" customHeight="1">
      <c r="A61" s="311"/>
      <c r="B61" s="309"/>
      <c r="C61" s="309" t="s">
        <v>205</v>
      </c>
      <c r="D61" s="312">
        <v>274718</v>
      </c>
      <c r="E61" s="312">
        <v>28145</v>
      </c>
      <c r="F61" s="313">
        <f>D61-E61</f>
        <v>246573</v>
      </c>
      <c r="G61" s="380" t="s">
        <v>346</v>
      </c>
      <c r="H61" s="386">
        <v>17840770</v>
      </c>
      <c r="I61" s="335"/>
      <c r="J61" s="335"/>
    </row>
    <row r="62" spans="1:10" ht="21.9" customHeight="1">
      <c r="A62" s="311"/>
      <c r="B62" s="311"/>
      <c r="C62" s="311"/>
      <c r="D62" s="325"/>
      <c r="E62" s="325"/>
      <c r="F62" s="326"/>
      <c r="G62" s="380" t="s">
        <v>347</v>
      </c>
      <c r="H62" s="386">
        <v>4115943</v>
      </c>
      <c r="J62" s="335"/>
    </row>
    <row r="63" spans="1:10" ht="21.9" customHeight="1">
      <c r="A63" s="311"/>
      <c r="B63" s="311"/>
      <c r="C63" s="311"/>
      <c r="D63" s="325"/>
      <c r="E63" s="325"/>
      <c r="F63" s="326"/>
      <c r="G63" s="380" t="s">
        <v>348</v>
      </c>
      <c r="H63" s="386">
        <v>5288350</v>
      </c>
      <c r="J63" s="335"/>
    </row>
    <row r="64" spans="1:10" ht="21.9" customHeight="1">
      <c r="A64" s="311"/>
      <c r="B64" s="311"/>
      <c r="C64" s="311"/>
      <c r="D64" s="325"/>
      <c r="E64" s="325"/>
      <c r="F64" s="326"/>
      <c r="G64" s="380" t="s">
        <v>452</v>
      </c>
      <c r="H64" s="386">
        <v>220000000</v>
      </c>
    </row>
    <row r="65" spans="1:8" ht="21.9" customHeight="1">
      <c r="A65" s="311"/>
      <c r="B65" s="311"/>
      <c r="C65" s="311"/>
      <c r="D65" s="325"/>
      <c r="E65" s="325"/>
      <c r="F65" s="326"/>
      <c r="G65" s="380" t="s">
        <v>470</v>
      </c>
      <c r="H65" s="386">
        <v>27473592</v>
      </c>
    </row>
    <row r="66" spans="1:8" ht="21.9" customHeight="1">
      <c r="A66" s="311"/>
      <c r="B66" s="330"/>
      <c r="C66" s="331"/>
      <c r="D66" s="332"/>
      <c r="E66" s="332"/>
      <c r="F66" s="333"/>
      <c r="G66" s="376" t="s">
        <v>75</v>
      </c>
      <c r="H66" s="390">
        <f>SUM(H61:H65)</f>
        <v>274718655</v>
      </c>
    </row>
    <row r="67" spans="1:8" ht="21.9" customHeight="1">
      <c r="A67" s="311"/>
      <c r="B67" s="309"/>
      <c r="C67" s="329" t="s">
        <v>286</v>
      </c>
      <c r="D67" s="312">
        <v>34231</v>
      </c>
      <c r="E67" s="312">
        <v>22000</v>
      </c>
      <c r="F67" s="313">
        <f>D67-E67</f>
        <v>12231</v>
      </c>
      <c r="G67" s="381" t="s">
        <v>349</v>
      </c>
      <c r="H67" s="388">
        <v>3657000</v>
      </c>
    </row>
    <row r="68" spans="1:8" ht="21.9" customHeight="1">
      <c r="A68" s="311"/>
      <c r="B68" s="311"/>
      <c r="C68" s="311"/>
      <c r="D68" s="325"/>
      <c r="E68" s="325"/>
      <c r="F68" s="326"/>
      <c r="G68" s="380" t="s">
        <v>350</v>
      </c>
      <c r="H68" s="386">
        <v>3785680</v>
      </c>
    </row>
    <row r="69" spans="1:8" ht="21.9" customHeight="1">
      <c r="A69" s="311"/>
      <c r="B69" s="311"/>
      <c r="C69" s="311"/>
      <c r="D69" s="325"/>
      <c r="E69" s="325"/>
      <c r="F69" s="326"/>
      <c r="G69" s="380" t="s">
        <v>351</v>
      </c>
      <c r="H69" s="386">
        <v>2119000</v>
      </c>
    </row>
    <row r="70" spans="1:8" ht="21.9" customHeight="1">
      <c r="A70" s="311"/>
      <c r="B70" s="311"/>
      <c r="C70" s="311"/>
      <c r="D70" s="325"/>
      <c r="E70" s="325"/>
      <c r="F70" s="326"/>
      <c r="G70" s="380" t="s">
        <v>352</v>
      </c>
      <c r="H70" s="386">
        <v>14546000</v>
      </c>
    </row>
    <row r="71" spans="1:8" ht="21.9" customHeight="1">
      <c r="A71" s="311"/>
      <c r="B71" s="311"/>
      <c r="C71" s="311"/>
      <c r="D71" s="325"/>
      <c r="E71" s="325"/>
      <c r="F71" s="326"/>
      <c r="G71" s="380" t="s">
        <v>353</v>
      </c>
      <c r="H71" s="386">
        <v>1401000</v>
      </c>
    </row>
    <row r="72" spans="1:8" ht="21.9" customHeight="1">
      <c r="A72" s="311"/>
      <c r="B72" s="311"/>
      <c r="C72" s="311"/>
      <c r="D72" s="325"/>
      <c r="E72" s="325"/>
      <c r="F72" s="326"/>
      <c r="G72" s="380" t="s">
        <v>354</v>
      </c>
      <c r="H72" s="386">
        <v>592000</v>
      </c>
    </row>
    <row r="73" spans="1:8" ht="21.9" customHeight="1">
      <c r="A73" s="311"/>
      <c r="B73" s="311"/>
      <c r="C73" s="311"/>
      <c r="D73" s="325"/>
      <c r="E73" s="325"/>
      <c r="F73" s="326"/>
      <c r="G73" s="380" t="s">
        <v>355</v>
      </c>
      <c r="H73" s="386">
        <v>2627000</v>
      </c>
    </row>
    <row r="74" spans="1:8" ht="21.9" customHeight="1">
      <c r="A74" s="311"/>
      <c r="B74" s="311"/>
      <c r="C74" s="311"/>
      <c r="D74" s="325"/>
      <c r="E74" s="325"/>
      <c r="F74" s="326"/>
      <c r="G74" s="380" t="s">
        <v>356</v>
      </c>
      <c r="H74" s="386">
        <v>588000</v>
      </c>
    </row>
    <row r="75" spans="1:8" ht="21.9" customHeight="1">
      <c r="A75" s="311"/>
      <c r="B75" s="311"/>
      <c r="C75" s="311"/>
      <c r="D75" s="325"/>
      <c r="E75" s="325"/>
      <c r="F75" s="326"/>
      <c r="G75" s="380" t="s">
        <v>357</v>
      </c>
      <c r="H75" s="386">
        <v>1397000</v>
      </c>
    </row>
    <row r="76" spans="1:8" ht="21.9" customHeight="1">
      <c r="A76" s="311"/>
      <c r="B76" s="311"/>
      <c r="C76" s="311"/>
      <c r="D76" s="325"/>
      <c r="E76" s="325"/>
      <c r="F76" s="326"/>
      <c r="G76" s="380" t="s">
        <v>358</v>
      </c>
      <c r="H76" s="386">
        <v>1741810</v>
      </c>
    </row>
    <row r="77" spans="1:8" ht="21.9" customHeight="1">
      <c r="A77" s="311"/>
      <c r="B77" s="311"/>
      <c r="C77" s="311"/>
      <c r="D77" s="325"/>
      <c r="E77" s="325"/>
      <c r="F77" s="326"/>
      <c r="G77" s="380" t="s">
        <v>359</v>
      </c>
      <c r="H77" s="386">
        <v>359100</v>
      </c>
    </row>
    <row r="78" spans="1:8" ht="21.9" customHeight="1">
      <c r="A78" s="311"/>
      <c r="B78" s="311"/>
      <c r="C78" s="311"/>
      <c r="D78" s="325"/>
      <c r="E78" s="325"/>
      <c r="F78" s="326"/>
      <c r="G78" s="380" t="s">
        <v>360</v>
      </c>
      <c r="H78" s="386">
        <v>1417060</v>
      </c>
    </row>
    <row r="79" spans="1:8" ht="21.9" customHeight="1">
      <c r="A79" s="311"/>
      <c r="B79" s="330"/>
      <c r="C79" s="331"/>
      <c r="D79" s="332"/>
      <c r="E79" s="332"/>
      <c r="F79" s="333"/>
      <c r="G79" s="376" t="s">
        <v>75</v>
      </c>
      <c r="H79" s="390">
        <f>SUM(H67:H78)</f>
        <v>34230650</v>
      </c>
    </row>
    <row r="80" spans="1:8" ht="21.9" customHeight="1">
      <c r="A80" s="311"/>
      <c r="B80" s="311"/>
      <c r="C80" s="371" t="s">
        <v>287</v>
      </c>
      <c r="D80" s="306">
        <v>0</v>
      </c>
      <c r="E80" s="306">
        <v>0</v>
      </c>
      <c r="F80" s="307">
        <f t="shared" si="2"/>
        <v>0</v>
      </c>
      <c r="G80" s="308"/>
      <c r="H80" s="389"/>
    </row>
    <row r="81" spans="1:8" ht="21.9" customHeight="1">
      <c r="A81" s="371"/>
      <c r="B81" s="371"/>
      <c r="C81" s="370" t="s">
        <v>288</v>
      </c>
      <c r="D81" s="323">
        <v>0</v>
      </c>
      <c r="E81" s="323">
        <v>0</v>
      </c>
      <c r="F81" s="324">
        <f t="shared" si="2"/>
        <v>0</v>
      </c>
      <c r="G81" s="310"/>
      <c r="H81" s="383"/>
    </row>
    <row r="82" spans="1:8" ht="21.9" customHeight="1">
      <c r="A82" s="514" t="s">
        <v>206</v>
      </c>
      <c r="B82" s="515"/>
      <c r="C82" s="516"/>
      <c r="D82" s="183">
        <f>D52+D47+D40+D35+D29+D23+D20+D5</f>
        <v>29381000</v>
      </c>
      <c r="E82" s="183">
        <f>E52+E47+E40+E35+E29+E23+E20+E5</f>
        <v>32136000</v>
      </c>
      <c r="F82" s="184">
        <f t="shared" si="2"/>
        <v>-2755000</v>
      </c>
      <c r="G82" s="382"/>
      <c r="H82" s="391"/>
    </row>
    <row r="83" spans="1:8" ht="24.9" customHeight="1">
      <c r="A83" s="305"/>
      <c r="B83" s="305"/>
      <c r="C83" s="305"/>
      <c r="D83" s="305"/>
      <c r="E83" s="305"/>
      <c r="F83" s="305"/>
      <c r="G83" s="305"/>
      <c r="H83" s="334"/>
    </row>
    <row r="84" spans="1:8" ht="24.9" customHeight="1">
      <c r="A84" s="305"/>
      <c r="B84" s="305"/>
      <c r="C84" s="305"/>
      <c r="D84" s="305"/>
      <c r="E84" s="305"/>
      <c r="F84" s="305"/>
      <c r="G84" s="305"/>
      <c r="H84" s="305"/>
    </row>
    <row r="85" spans="1:8" ht="24.9" customHeight="1">
      <c r="A85" s="305"/>
      <c r="B85" s="305"/>
      <c r="C85" s="305"/>
      <c r="D85" s="305"/>
      <c r="E85" s="305"/>
      <c r="F85" s="305"/>
      <c r="G85" s="305"/>
      <c r="H85" s="334"/>
    </row>
    <row r="86" spans="1:8" ht="24.9" customHeight="1">
      <c r="A86" s="305"/>
      <c r="B86" s="305"/>
      <c r="C86" s="305"/>
      <c r="D86" s="305"/>
      <c r="E86" s="305"/>
      <c r="F86" s="305"/>
      <c r="G86" s="305"/>
      <c r="H86" s="305"/>
    </row>
    <row r="87" spans="1:8" ht="24.9" customHeight="1">
      <c r="A87" s="305"/>
      <c r="B87" s="305"/>
      <c r="C87" s="305"/>
      <c r="D87" s="305"/>
      <c r="E87" s="305"/>
      <c r="F87" s="305"/>
      <c r="G87" s="305"/>
      <c r="H87" s="305"/>
    </row>
    <row r="88" spans="1:8" ht="24.9" customHeight="1">
      <c r="A88" s="305"/>
      <c r="B88" s="305"/>
      <c r="C88" s="305"/>
      <c r="D88" s="305"/>
      <c r="E88" s="305"/>
      <c r="F88" s="305"/>
      <c r="G88" s="305"/>
      <c r="H88" s="305"/>
    </row>
    <row r="89" spans="1:8" ht="24.9" customHeight="1">
      <c r="A89" s="305"/>
      <c r="B89" s="305"/>
      <c r="C89" s="305"/>
      <c r="D89" s="305"/>
      <c r="E89" s="305"/>
      <c r="F89" s="305"/>
      <c r="G89" s="305"/>
      <c r="H89" s="305"/>
    </row>
    <row r="90" spans="1:8" ht="24.9" customHeight="1">
      <c r="A90" s="305"/>
      <c r="B90" s="305"/>
      <c r="C90" s="305"/>
      <c r="D90" s="305"/>
      <c r="E90" s="305"/>
      <c r="F90" s="305"/>
      <c r="G90" s="305"/>
      <c r="H90" s="305"/>
    </row>
    <row r="91" spans="1:8" ht="24.9" customHeight="1">
      <c r="A91" s="305"/>
      <c r="B91" s="305"/>
      <c r="C91" s="305"/>
      <c r="D91" s="305"/>
      <c r="E91" s="305"/>
      <c r="F91" s="305"/>
      <c r="G91" s="305"/>
      <c r="H91" s="305"/>
    </row>
    <row r="92" spans="1:8" ht="24.9" customHeight="1">
      <c r="A92" s="305"/>
      <c r="B92" s="305"/>
      <c r="C92" s="305"/>
      <c r="D92" s="305"/>
      <c r="E92" s="305"/>
      <c r="F92" s="305"/>
      <c r="G92" s="305"/>
      <c r="H92" s="305"/>
    </row>
    <row r="93" spans="1:8" ht="24.9" customHeight="1">
      <c r="A93" s="305"/>
      <c r="B93" s="305"/>
      <c r="C93" s="305"/>
      <c r="D93" s="305"/>
      <c r="E93" s="305"/>
      <c r="F93" s="305"/>
      <c r="G93" s="305"/>
      <c r="H93" s="305"/>
    </row>
    <row r="94" spans="1:8" ht="24.9" customHeight="1">
      <c r="A94" s="305"/>
      <c r="B94" s="305"/>
      <c r="C94" s="305"/>
      <c r="D94" s="305"/>
      <c r="E94" s="305"/>
      <c r="F94" s="305"/>
      <c r="G94" s="305"/>
      <c r="H94" s="305"/>
    </row>
    <row r="95" spans="1:8" ht="24.9" customHeight="1">
      <c r="A95" s="305"/>
      <c r="B95" s="305"/>
      <c r="C95" s="305"/>
      <c r="D95" s="305"/>
      <c r="E95" s="305"/>
      <c r="F95" s="305"/>
      <c r="G95" s="305"/>
      <c r="H95" s="305"/>
    </row>
    <row r="96" spans="1:8" ht="24.9" customHeight="1">
      <c r="A96" s="305"/>
      <c r="B96" s="305"/>
      <c r="C96" s="305"/>
      <c r="D96" s="305"/>
      <c r="E96" s="305"/>
      <c r="F96" s="305"/>
      <c r="G96" s="305"/>
      <c r="H96" s="305"/>
    </row>
    <row r="97" spans="1:8" ht="24.9" customHeight="1">
      <c r="A97" s="305"/>
      <c r="B97" s="305"/>
      <c r="C97" s="305"/>
      <c r="D97" s="305"/>
      <c r="E97" s="305"/>
      <c r="F97" s="305"/>
      <c r="G97" s="305"/>
      <c r="H97" s="305"/>
    </row>
    <row r="98" spans="1:8" ht="24.9" customHeight="1">
      <c r="A98" s="305"/>
      <c r="B98" s="305"/>
      <c r="C98" s="305"/>
      <c r="D98" s="305"/>
      <c r="E98" s="305"/>
      <c r="F98" s="305"/>
      <c r="G98" s="305"/>
      <c r="H98" s="305"/>
    </row>
    <row r="99" spans="1:8" ht="24.9" customHeight="1">
      <c r="A99" s="305"/>
      <c r="B99" s="305"/>
      <c r="C99" s="305"/>
      <c r="D99" s="305"/>
      <c r="E99" s="305"/>
      <c r="F99" s="305"/>
      <c r="G99" s="305"/>
      <c r="H99" s="305"/>
    </row>
    <row r="100" spans="1:8" ht="24.9" customHeight="1">
      <c r="A100" s="305"/>
      <c r="B100" s="305"/>
      <c r="C100" s="305"/>
      <c r="D100" s="305"/>
      <c r="E100" s="305"/>
      <c r="F100" s="305"/>
      <c r="G100" s="305"/>
      <c r="H100" s="305"/>
    </row>
    <row r="101" spans="1:8" ht="21.9" customHeight="1">
      <c r="A101" s="305"/>
      <c r="B101" s="305"/>
      <c r="C101" s="305"/>
      <c r="D101" s="305"/>
      <c r="E101" s="305"/>
      <c r="F101" s="305"/>
      <c r="G101" s="305"/>
      <c r="H101" s="305"/>
    </row>
    <row r="102" spans="1:8" ht="21.9" customHeight="1">
      <c r="A102" s="305"/>
      <c r="B102" s="305"/>
      <c r="C102" s="305"/>
      <c r="D102" s="305"/>
      <c r="E102" s="305"/>
      <c r="F102" s="305"/>
      <c r="G102" s="305"/>
      <c r="H102" s="305"/>
    </row>
    <row r="103" spans="1:8" ht="21.9" customHeight="1">
      <c r="A103" s="305"/>
      <c r="B103" s="305"/>
      <c r="C103" s="305"/>
      <c r="D103" s="305"/>
      <c r="E103" s="305"/>
      <c r="F103" s="305"/>
      <c r="G103" s="305"/>
      <c r="H103" s="305"/>
    </row>
    <row r="104" spans="1:8" ht="21.9" customHeight="1">
      <c r="A104" s="305"/>
      <c r="B104" s="305"/>
      <c r="C104" s="305"/>
      <c r="D104" s="305"/>
      <c r="E104" s="305"/>
      <c r="F104" s="305"/>
      <c r="G104" s="305"/>
      <c r="H104" s="305"/>
    </row>
    <row r="105" spans="1:8" ht="21.9" customHeight="1">
      <c r="A105" s="305"/>
      <c r="B105" s="305"/>
      <c r="C105" s="305"/>
      <c r="D105" s="305"/>
      <c r="E105" s="305"/>
      <c r="F105" s="305"/>
      <c r="G105" s="305"/>
      <c r="H105" s="305"/>
    </row>
    <row r="106" spans="1:8" ht="21.9" customHeight="1">
      <c r="A106" s="305"/>
      <c r="B106" s="305"/>
      <c r="C106" s="305"/>
      <c r="D106" s="305"/>
      <c r="E106" s="305"/>
      <c r="F106" s="305"/>
      <c r="G106" s="305"/>
      <c r="H106" s="305"/>
    </row>
    <row r="107" spans="1:8" ht="21.9" customHeight="1">
      <c r="A107" s="305"/>
      <c r="B107" s="305"/>
      <c r="C107" s="305"/>
      <c r="D107" s="305"/>
      <c r="E107" s="305"/>
      <c r="F107" s="305"/>
      <c r="G107" s="305"/>
      <c r="H107" s="305"/>
    </row>
    <row r="108" spans="1:8" ht="21.9" customHeight="1">
      <c r="A108" s="305"/>
      <c r="B108" s="305"/>
      <c r="C108" s="305"/>
      <c r="D108" s="305"/>
      <c r="E108" s="305"/>
      <c r="F108" s="305"/>
      <c r="G108" s="305"/>
      <c r="H108" s="305"/>
    </row>
    <row r="109" spans="1:8" ht="21.9" customHeight="1">
      <c r="A109" s="305"/>
      <c r="B109" s="305"/>
      <c r="C109" s="305"/>
      <c r="D109" s="305"/>
      <c r="E109" s="305"/>
      <c r="F109" s="305"/>
      <c r="G109" s="305"/>
      <c r="H109" s="305"/>
    </row>
    <row r="110" spans="1:8" ht="21.9" customHeight="1">
      <c r="A110" s="305"/>
      <c r="B110" s="305"/>
      <c r="C110" s="305"/>
      <c r="D110" s="305"/>
      <c r="E110" s="305"/>
      <c r="F110" s="305"/>
      <c r="G110" s="305"/>
      <c r="H110" s="305"/>
    </row>
    <row r="111" spans="1:8" ht="21.9" customHeight="1">
      <c r="A111" s="305"/>
      <c r="B111" s="305"/>
      <c r="C111" s="305"/>
      <c r="D111" s="305"/>
      <c r="E111" s="305"/>
      <c r="F111" s="305"/>
      <c r="G111" s="305"/>
      <c r="H111" s="305"/>
    </row>
    <row r="112" spans="1:8" ht="21.9" customHeight="1">
      <c r="A112" s="305"/>
      <c r="B112" s="305"/>
      <c r="C112" s="305"/>
      <c r="D112" s="305"/>
      <c r="E112" s="305"/>
      <c r="F112" s="305"/>
      <c r="G112" s="305"/>
      <c r="H112" s="305"/>
    </row>
    <row r="113" spans="1:8" ht="21.9" customHeight="1">
      <c r="A113" s="305"/>
      <c r="B113" s="305"/>
      <c r="C113" s="305"/>
      <c r="D113" s="305"/>
      <c r="E113" s="305"/>
      <c r="F113" s="305"/>
      <c r="G113" s="305"/>
      <c r="H113" s="305"/>
    </row>
    <row r="114" spans="1:8" ht="21.9" customHeight="1">
      <c r="A114" s="305"/>
      <c r="B114" s="305"/>
      <c r="C114" s="305"/>
      <c r="D114" s="305"/>
      <c r="E114" s="305"/>
      <c r="F114" s="305"/>
      <c r="G114" s="305"/>
      <c r="H114" s="305"/>
    </row>
    <row r="115" spans="1:8" ht="21.9" customHeight="1">
      <c r="A115" s="305"/>
      <c r="B115" s="305"/>
      <c r="C115" s="305"/>
      <c r="D115" s="305"/>
      <c r="E115" s="305"/>
      <c r="F115" s="305"/>
      <c r="G115" s="305"/>
      <c r="H115" s="305"/>
    </row>
    <row r="116" spans="1:8" ht="21.9" customHeight="1">
      <c r="A116" s="305"/>
      <c r="B116" s="305"/>
      <c r="C116" s="305"/>
      <c r="D116" s="305"/>
      <c r="E116" s="305"/>
      <c r="F116" s="305"/>
      <c r="G116" s="305"/>
      <c r="H116" s="305"/>
    </row>
    <row r="117" spans="1:8" ht="21.9" customHeight="1">
      <c r="A117" s="305"/>
      <c r="B117" s="305"/>
      <c r="C117" s="305"/>
      <c r="D117" s="305"/>
      <c r="E117" s="305"/>
      <c r="F117" s="305"/>
      <c r="G117" s="305"/>
      <c r="H117" s="305"/>
    </row>
    <row r="118" spans="1:8" ht="21.9" customHeight="1">
      <c r="A118" s="305"/>
      <c r="B118" s="305"/>
      <c r="C118" s="305"/>
      <c r="D118" s="305"/>
      <c r="E118" s="305"/>
      <c r="F118" s="305"/>
      <c r="G118" s="305"/>
      <c r="H118" s="305"/>
    </row>
    <row r="119" spans="1:8" ht="21.9" customHeight="1">
      <c r="A119" s="305"/>
      <c r="B119" s="305"/>
      <c r="C119" s="305"/>
      <c r="D119" s="305"/>
      <c r="E119" s="305"/>
      <c r="F119" s="305"/>
      <c r="G119" s="305"/>
      <c r="H119" s="305"/>
    </row>
    <row r="120" spans="1:8" ht="21.9" customHeight="1">
      <c r="A120" s="305"/>
      <c r="B120" s="305"/>
      <c r="C120" s="305"/>
      <c r="D120" s="305"/>
      <c r="E120" s="305"/>
      <c r="F120" s="305"/>
      <c r="G120" s="305"/>
      <c r="H120" s="305"/>
    </row>
    <row r="121" spans="1:8" ht="21.9" customHeight="1">
      <c r="A121" s="305"/>
      <c r="B121" s="305"/>
      <c r="C121" s="305"/>
      <c r="D121" s="305"/>
      <c r="E121" s="305"/>
      <c r="F121" s="305"/>
      <c r="G121" s="305"/>
      <c r="H121" s="305"/>
    </row>
    <row r="122" spans="1:8" ht="18" customHeight="1">
      <c r="A122" s="305"/>
      <c r="B122" s="305"/>
      <c r="C122" s="305"/>
      <c r="D122" s="305"/>
      <c r="E122" s="305"/>
      <c r="F122" s="305"/>
      <c r="G122" s="305"/>
      <c r="H122" s="305"/>
    </row>
    <row r="123" spans="1:8" ht="18" customHeight="1">
      <c r="A123" s="305"/>
      <c r="B123" s="305"/>
      <c r="C123" s="305"/>
      <c r="D123" s="305"/>
      <c r="E123" s="305"/>
      <c r="F123" s="305"/>
      <c r="G123" s="305"/>
      <c r="H123" s="305"/>
    </row>
    <row r="124" spans="1:8" ht="18" customHeight="1">
      <c r="A124" s="305"/>
      <c r="B124" s="305"/>
      <c r="C124" s="305"/>
      <c r="D124" s="305"/>
      <c r="E124" s="305"/>
      <c r="F124" s="305"/>
      <c r="G124" s="305"/>
      <c r="H124" s="305"/>
    </row>
    <row r="125" spans="1:8" ht="18" customHeight="1">
      <c r="A125" s="305"/>
      <c r="B125" s="305"/>
      <c r="C125" s="305"/>
      <c r="D125" s="305"/>
      <c r="E125" s="305"/>
      <c r="F125" s="305"/>
      <c r="G125" s="305"/>
      <c r="H125" s="305"/>
    </row>
    <row r="126" spans="1:8" ht="18" customHeight="1">
      <c r="A126" s="305"/>
      <c r="B126" s="305"/>
      <c r="C126" s="305"/>
      <c r="D126" s="305"/>
      <c r="E126" s="305"/>
      <c r="F126" s="305"/>
      <c r="G126" s="305"/>
      <c r="H126" s="305"/>
    </row>
    <row r="127" spans="1:8" ht="18" customHeight="1">
      <c r="A127" s="305"/>
      <c r="B127" s="305"/>
      <c r="C127" s="305"/>
      <c r="D127" s="305"/>
      <c r="E127" s="305"/>
      <c r="F127" s="305"/>
      <c r="G127" s="305"/>
      <c r="H127" s="305"/>
    </row>
    <row r="128" spans="1:8" ht="18" customHeight="1">
      <c r="A128" s="305"/>
      <c r="B128" s="305"/>
      <c r="C128" s="305"/>
      <c r="D128" s="305"/>
      <c r="E128" s="305"/>
      <c r="F128" s="305"/>
      <c r="G128" s="305"/>
      <c r="H128" s="305"/>
    </row>
    <row r="129" spans="1:8" ht="18" customHeight="1">
      <c r="A129" s="305"/>
      <c r="B129" s="305"/>
      <c r="C129" s="305"/>
      <c r="D129" s="305"/>
      <c r="E129" s="305"/>
      <c r="F129" s="305"/>
      <c r="G129" s="305"/>
      <c r="H129" s="305"/>
    </row>
    <row r="130" spans="1:8" ht="18" customHeight="1">
      <c r="A130" s="305"/>
      <c r="B130" s="305"/>
      <c r="C130" s="305"/>
      <c r="D130" s="305"/>
      <c r="E130" s="305"/>
      <c r="F130" s="305"/>
      <c r="G130" s="305"/>
      <c r="H130" s="305"/>
    </row>
    <row r="131" spans="1:8" ht="18" customHeight="1">
      <c r="A131" s="305"/>
      <c r="B131" s="305"/>
      <c r="C131" s="305"/>
      <c r="D131" s="305"/>
      <c r="E131" s="305"/>
      <c r="F131" s="305"/>
      <c r="G131" s="305"/>
      <c r="H131" s="305"/>
    </row>
    <row r="132" spans="1:8" ht="18" customHeight="1">
      <c r="A132" s="305"/>
      <c r="B132" s="305"/>
      <c r="C132" s="305"/>
      <c r="D132" s="305"/>
      <c r="E132" s="305"/>
      <c r="F132" s="305"/>
      <c r="G132" s="305"/>
      <c r="H132" s="305"/>
    </row>
    <row r="133" spans="1:8" ht="18" customHeight="1">
      <c r="A133" s="305"/>
      <c r="B133" s="305"/>
      <c r="C133" s="305"/>
      <c r="D133" s="305"/>
      <c r="E133" s="305"/>
      <c r="F133" s="305"/>
      <c r="G133" s="305"/>
      <c r="H133" s="305"/>
    </row>
    <row r="134" spans="1:8" ht="18" customHeight="1">
      <c r="A134" s="305"/>
      <c r="B134" s="305"/>
      <c r="C134" s="305"/>
      <c r="D134" s="305"/>
      <c r="E134" s="305"/>
      <c r="F134" s="305"/>
      <c r="G134" s="305"/>
      <c r="H134" s="305"/>
    </row>
    <row r="135" spans="1:8" ht="18" customHeight="1">
      <c r="A135" s="305"/>
      <c r="B135" s="305"/>
      <c r="C135" s="305"/>
      <c r="D135" s="305"/>
      <c r="E135" s="305"/>
      <c r="F135" s="305"/>
      <c r="G135" s="305"/>
      <c r="H135" s="305"/>
    </row>
    <row r="136" spans="1:8" ht="18" customHeight="1">
      <c r="A136" s="305"/>
      <c r="B136" s="305"/>
      <c r="C136" s="305"/>
      <c r="D136" s="305"/>
      <c r="E136" s="305"/>
      <c r="F136" s="305"/>
      <c r="G136" s="305"/>
      <c r="H136" s="305"/>
    </row>
    <row r="137" spans="1:8" ht="18" customHeight="1">
      <c r="A137" s="305"/>
      <c r="B137" s="305"/>
      <c r="C137" s="305"/>
      <c r="D137" s="305"/>
      <c r="E137" s="305"/>
      <c r="F137" s="305"/>
      <c r="G137" s="305"/>
      <c r="H137" s="305"/>
    </row>
    <row r="138" spans="1:8" ht="18" customHeight="1">
      <c r="A138" s="305"/>
      <c r="B138" s="305"/>
      <c r="C138" s="305"/>
      <c r="D138" s="305"/>
      <c r="E138" s="305"/>
      <c r="F138" s="305"/>
      <c r="G138" s="305"/>
      <c r="H138" s="305"/>
    </row>
    <row r="139" spans="1:8" ht="18" customHeight="1">
      <c r="A139" s="305"/>
      <c r="B139" s="305"/>
      <c r="C139" s="305"/>
      <c r="D139" s="305"/>
      <c r="E139" s="305"/>
      <c r="F139" s="305"/>
      <c r="G139" s="305"/>
      <c r="H139" s="305"/>
    </row>
    <row r="140" spans="1:8" ht="18" customHeight="1">
      <c r="A140" s="305"/>
      <c r="B140" s="305"/>
      <c r="C140" s="305"/>
      <c r="D140" s="305"/>
      <c r="E140" s="305"/>
      <c r="F140" s="305"/>
      <c r="G140" s="305"/>
      <c r="H140" s="305"/>
    </row>
    <row r="141" spans="1:8" ht="18" customHeight="1">
      <c r="A141" s="305"/>
      <c r="B141" s="305"/>
      <c r="C141" s="305"/>
      <c r="D141" s="305"/>
      <c r="E141" s="305"/>
      <c r="F141" s="305"/>
      <c r="G141" s="305"/>
      <c r="H141" s="305"/>
    </row>
    <row r="142" spans="1:8" ht="18" customHeight="1">
      <c r="A142" s="305"/>
      <c r="B142" s="305"/>
      <c r="C142" s="305"/>
      <c r="D142" s="305"/>
      <c r="E142" s="305"/>
      <c r="F142" s="305"/>
      <c r="G142" s="305"/>
      <c r="H142" s="305"/>
    </row>
    <row r="143" spans="1:8" ht="18" customHeight="1">
      <c r="A143" s="305"/>
      <c r="B143" s="305"/>
      <c r="C143" s="305"/>
      <c r="D143" s="305"/>
      <c r="E143" s="305"/>
      <c r="F143" s="305"/>
      <c r="G143" s="305"/>
      <c r="H143" s="305"/>
    </row>
    <row r="144" spans="1:8" ht="18" customHeight="1">
      <c r="A144" s="305"/>
      <c r="B144" s="305"/>
      <c r="C144" s="305"/>
      <c r="D144" s="305"/>
      <c r="E144" s="305"/>
      <c r="F144" s="305"/>
      <c r="G144" s="305"/>
      <c r="H144" s="305"/>
    </row>
    <row r="145" spans="1:8" ht="18" customHeight="1">
      <c r="A145" s="305"/>
      <c r="B145" s="305"/>
      <c r="C145" s="305"/>
      <c r="D145" s="305"/>
      <c r="E145" s="305"/>
      <c r="F145" s="305"/>
      <c r="G145" s="305"/>
      <c r="H145" s="305"/>
    </row>
    <row r="146" spans="1:8" ht="18" customHeight="1">
      <c r="A146" s="305"/>
      <c r="B146" s="305"/>
      <c r="C146" s="305"/>
      <c r="D146" s="305"/>
      <c r="E146" s="305"/>
      <c r="F146" s="305"/>
      <c r="G146" s="305"/>
      <c r="H146" s="305"/>
    </row>
    <row r="147" spans="1:8" ht="18" customHeight="1">
      <c r="A147" s="305"/>
      <c r="B147" s="305"/>
      <c r="C147" s="305"/>
      <c r="D147" s="305"/>
      <c r="E147" s="305"/>
      <c r="F147" s="305"/>
      <c r="G147" s="305"/>
      <c r="H147" s="305"/>
    </row>
    <row r="148" spans="1:8" ht="18" customHeight="1">
      <c r="A148" s="305"/>
      <c r="B148" s="305"/>
      <c r="C148" s="305"/>
      <c r="D148" s="305"/>
      <c r="E148" s="305"/>
      <c r="F148" s="305"/>
      <c r="G148" s="305"/>
      <c r="H148" s="305"/>
    </row>
    <row r="149" spans="1:8" ht="18" customHeight="1">
      <c r="A149" s="305"/>
      <c r="B149" s="305"/>
      <c r="C149" s="305"/>
      <c r="D149" s="305"/>
      <c r="E149" s="305"/>
      <c r="F149" s="305"/>
      <c r="G149" s="305"/>
      <c r="H149" s="305"/>
    </row>
    <row r="150" spans="1:8" ht="18" customHeight="1">
      <c r="A150" s="305"/>
      <c r="B150" s="305"/>
      <c r="C150" s="305"/>
      <c r="D150" s="305"/>
      <c r="E150" s="305"/>
      <c r="F150" s="305"/>
      <c r="G150" s="305"/>
      <c r="H150" s="305"/>
    </row>
    <row r="151" spans="1:8" ht="18" customHeight="1">
      <c r="A151" s="305"/>
      <c r="B151" s="305"/>
      <c r="C151" s="305"/>
      <c r="D151" s="305"/>
      <c r="E151" s="305"/>
      <c r="F151" s="305"/>
      <c r="G151" s="305"/>
      <c r="H151" s="305"/>
    </row>
    <row r="152" spans="1:8" ht="18" customHeight="1">
      <c r="A152" s="305"/>
      <c r="B152" s="305"/>
      <c r="C152" s="305"/>
      <c r="D152" s="305"/>
      <c r="E152" s="305"/>
      <c r="F152" s="305"/>
      <c r="G152" s="305"/>
      <c r="H152" s="305"/>
    </row>
    <row r="153" spans="1:8" ht="18" customHeight="1">
      <c r="A153" s="305"/>
      <c r="B153" s="305"/>
      <c r="C153" s="305"/>
      <c r="D153" s="305"/>
      <c r="E153" s="305"/>
      <c r="F153" s="305"/>
      <c r="G153" s="305"/>
      <c r="H153" s="305"/>
    </row>
    <row r="154" spans="1:8" ht="18" customHeight="1">
      <c r="A154" s="305"/>
      <c r="B154" s="305"/>
      <c r="C154" s="305"/>
      <c r="D154" s="305"/>
      <c r="E154" s="305"/>
      <c r="F154" s="305"/>
      <c r="G154" s="305"/>
      <c r="H154" s="305"/>
    </row>
    <row r="155" spans="1:8" ht="18" customHeight="1">
      <c r="A155" s="305"/>
      <c r="B155" s="305"/>
      <c r="C155" s="305"/>
      <c r="D155" s="305"/>
      <c r="E155" s="305"/>
      <c r="F155" s="305"/>
      <c r="G155" s="305"/>
      <c r="H155" s="305"/>
    </row>
    <row r="156" spans="1:8" ht="18" customHeight="1">
      <c r="A156" s="305"/>
      <c r="B156" s="305"/>
      <c r="C156" s="305"/>
      <c r="D156" s="305"/>
      <c r="E156" s="305"/>
      <c r="F156" s="305"/>
      <c r="G156" s="305"/>
      <c r="H156" s="305"/>
    </row>
    <row r="157" spans="1:8" ht="18" customHeight="1">
      <c r="A157" s="305"/>
      <c r="B157" s="305"/>
      <c r="C157" s="305"/>
      <c r="D157" s="305"/>
      <c r="E157" s="305"/>
      <c r="F157" s="305"/>
      <c r="G157" s="305"/>
      <c r="H157" s="305"/>
    </row>
    <row r="158" spans="1:8" ht="18" customHeight="1">
      <c r="A158" s="305"/>
      <c r="B158" s="305"/>
      <c r="C158" s="305"/>
      <c r="D158" s="305"/>
      <c r="E158" s="305"/>
      <c r="F158" s="305"/>
      <c r="G158" s="305"/>
      <c r="H158" s="305"/>
    </row>
    <row r="159" spans="1:8" ht="18" customHeight="1">
      <c r="A159" s="305"/>
      <c r="B159" s="305"/>
      <c r="C159" s="305"/>
      <c r="D159" s="305"/>
      <c r="E159" s="305"/>
      <c r="F159" s="305"/>
      <c r="G159" s="305"/>
      <c r="H159" s="305"/>
    </row>
    <row r="160" spans="1:8" ht="18" customHeight="1">
      <c r="A160" s="305"/>
      <c r="B160" s="305"/>
      <c r="C160" s="305"/>
      <c r="D160" s="305"/>
      <c r="E160" s="305"/>
      <c r="F160" s="305"/>
      <c r="G160" s="305"/>
      <c r="H160" s="305"/>
    </row>
    <row r="161" spans="1:8" ht="18" customHeight="1">
      <c r="A161" s="305"/>
      <c r="B161" s="305"/>
      <c r="C161" s="305"/>
      <c r="D161" s="305"/>
      <c r="E161" s="305"/>
      <c r="F161" s="305"/>
      <c r="G161" s="305"/>
      <c r="H161" s="305"/>
    </row>
    <row r="162" spans="1:8" ht="18" customHeight="1">
      <c r="A162" s="305"/>
      <c r="B162" s="305"/>
      <c r="C162" s="305"/>
      <c r="D162" s="305"/>
      <c r="E162" s="305"/>
      <c r="F162" s="305"/>
      <c r="G162" s="305"/>
      <c r="H162" s="305"/>
    </row>
    <row r="163" spans="1:8" ht="18" customHeight="1">
      <c r="A163" s="305"/>
      <c r="B163" s="305"/>
      <c r="C163" s="305"/>
      <c r="D163" s="305"/>
      <c r="E163" s="305"/>
      <c r="F163" s="305"/>
      <c r="G163" s="305"/>
      <c r="H163" s="305"/>
    </row>
    <row r="164" spans="1:8" ht="18" customHeight="1">
      <c r="A164" s="305"/>
      <c r="B164" s="305"/>
      <c r="C164" s="305"/>
      <c r="D164" s="305"/>
      <c r="E164" s="305"/>
      <c r="F164" s="305"/>
      <c r="G164" s="305"/>
      <c r="H164" s="305"/>
    </row>
    <row r="165" spans="1:8" ht="18" customHeight="1">
      <c r="A165" s="305"/>
      <c r="B165" s="305"/>
      <c r="C165" s="305"/>
      <c r="D165" s="305"/>
      <c r="E165" s="305"/>
      <c r="F165" s="305"/>
      <c r="G165" s="305"/>
      <c r="H165" s="305"/>
    </row>
    <row r="166" spans="1:8" ht="18" customHeight="1">
      <c r="A166" s="305"/>
      <c r="B166" s="305"/>
      <c r="C166" s="305"/>
      <c r="D166" s="305"/>
      <c r="E166" s="305"/>
      <c r="F166" s="305"/>
      <c r="G166" s="305"/>
      <c r="H166" s="305"/>
    </row>
    <row r="167" spans="1:8" ht="18" customHeight="1">
      <c r="A167" s="305"/>
      <c r="B167" s="305"/>
      <c r="C167" s="305"/>
      <c r="D167" s="305"/>
      <c r="E167" s="305"/>
      <c r="F167" s="305"/>
      <c r="G167" s="305"/>
      <c r="H167" s="305"/>
    </row>
    <row r="168" spans="1:8" ht="18" customHeight="1">
      <c r="A168" s="305"/>
      <c r="B168" s="305"/>
      <c r="C168" s="305"/>
      <c r="D168" s="305"/>
      <c r="E168" s="305"/>
      <c r="F168" s="305"/>
      <c r="G168" s="305"/>
      <c r="H168" s="305"/>
    </row>
    <row r="169" spans="1:8" ht="18" customHeight="1">
      <c r="A169" s="305"/>
      <c r="B169" s="305"/>
      <c r="C169" s="305"/>
      <c r="D169" s="305"/>
      <c r="E169" s="305"/>
      <c r="F169" s="305"/>
      <c r="G169" s="305"/>
      <c r="H169" s="305"/>
    </row>
    <row r="170" spans="1:8" ht="18" customHeight="1">
      <c r="A170" s="305"/>
      <c r="B170" s="305"/>
      <c r="C170" s="305"/>
      <c r="D170" s="305"/>
      <c r="E170" s="305"/>
      <c r="F170" s="305"/>
      <c r="G170" s="305"/>
      <c r="H170" s="305"/>
    </row>
    <row r="171" spans="1:8" ht="18" customHeight="1">
      <c r="A171" s="305"/>
      <c r="B171" s="305"/>
      <c r="C171" s="305"/>
      <c r="D171" s="305"/>
      <c r="E171" s="305"/>
      <c r="F171" s="305"/>
      <c r="G171" s="305"/>
      <c r="H171" s="305"/>
    </row>
    <row r="172" spans="1:8" ht="18" customHeight="1">
      <c r="A172" s="305"/>
      <c r="B172" s="305"/>
      <c r="C172" s="305"/>
      <c r="D172" s="305"/>
      <c r="E172" s="305"/>
      <c r="F172" s="305"/>
      <c r="G172" s="305"/>
      <c r="H172" s="305"/>
    </row>
    <row r="173" spans="1:8" ht="18" customHeight="1">
      <c r="A173" s="305"/>
      <c r="B173" s="305"/>
      <c r="C173" s="305"/>
      <c r="D173" s="305"/>
      <c r="E173" s="305"/>
      <c r="F173" s="305"/>
      <c r="G173" s="305"/>
      <c r="H173" s="305"/>
    </row>
    <row r="174" spans="1:8" ht="18" customHeight="1">
      <c r="A174" s="305"/>
      <c r="B174" s="305"/>
      <c r="C174" s="305"/>
      <c r="D174" s="305"/>
      <c r="E174" s="305"/>
      <c r="F174" s="305"/>
      <c r="G174" s="305"/>
      <c r="H174" s="305"/>
    </row>
    <row r="175" spans="1:8" ht="18" customHeight="1">
      <c r="A175" s="305"/>
      <c r="B175" s="305"/>
      <c r="C175" s="305"/>
      <c r="D175" s="305"/>
      <c r="E175" s="305"/>
      <c r="F175" s="305"/>
      <c r="G175" s="305"/>
      <c r="H175" s="305"/>
    </row>
    <row r="176" spans="1:8" ht="18" customHeight="1">
      <c r="A176" s="305"/>
      <c r="B176" s="305"/>
      <c r="C176" s="305"/>
      <c r="D176" s="305"/>
      <c r="E176" s="305"/>
      <c r="F176" s="305"/>
      <c r="G176" s="305"/>
      <c r="H176" s="305"/>
    </row>
    <row r="177" spans="1:8" ht="18" customHeight="1">
      <c r="A177" s="305"/>
      <c r="B177" s="305"/>
      <c r="C177" s="305"/>
      <c r="D177" s="305"/>
      <c r="E177" s="305"/>
      <c r="F177" s="305"/>
      <c r="G177" s="305"/>
      <c r="H177" s="305"/>
    </row>
    <row r="178" spans="1:8" ht="18" customHeight="1">
      <c r="A178" s="305"/>
      <c r="B178" s="305"/>
      <c r="C178" s="305"/>
      <c r="D178" s="305"/>
      <c r="E178" s="305"/>
      <c r="F178" s="305"/>
      <c r="G178" s="305"/>
      <c r="H178" s="305"/>
    </row>
    <row r="179" spans="1:8" ht="18" customHeight="1">
      <c r="A179" s="305"/>
      <c r="B179" s="305"/>
      <c r="C179" s="305"/>
      <c r="D179" s="305"/>
      <c r="E179" s="305"/>
      <c r="F179" s="305"/>
      <c r="G179" s="305"/>
      <c r="H179" s="305"/>
    </row>
    <row r="180" spans="1:8" ht="18" customHeight="1">
      <c r="A180" s="305"/>
      <c r="B180" s="305"/>
      <c r="C180" s="305"/>
      <c r="D180" s="305"/>
      <c r="E180" s="305"/>
      <c r="F180" s="305"/>
      <c r="G180" s="305"/>
      <c r="H180" s="305"/>
    </row>
    <row r="181" spans="1:8" ht="18" customHeight="1">
      <c r="A181" s="305"/>
      <c r="B181" s="305"/>
      <c r="C181" s="305"/>
      <c r="D181" s="305"/>
      <c r="E181" s="305"/>
      <c r="F181" s="305"/>
      <c r="G181" s="305"/>
      <c r="H181" s="305"/>
    </row>
    <row r="182" spans="1:8" ht="18" customHeight="1">
      <c r="A182" s="305"/>
      <c r="B182" s="305"/>
      <c r="C182" s="305"/>
      <c r="D182" s="305"/>
      <c r="E182" s="305"/>
      <c r="F182" s="305"/>
      <c r="G182" s="305"/>
      <c r="H182" s="305"/>
    </row>
    <row r="183" spans="1:8" ht="18" customHeight="1">
      <c r="A183" s="305"/>
      <c r="B183" s="305"/>
      <c r="C183" s="305"/>
      <c r="D183" s="305"/>
      <c r="E183" s="305"/>
      <c r="F183" s="305"/>
      <c r="G183" s="305"/>
      <c r="H183" s="305"/>
    </row>
    <row r="184" spans="1:8" ht="18" customHeight="1">
      <c r="A184" s="305"/>
      <c r="B184" s="305"/>
      <c r="C184" s="305"/>
      <c r="D184" s="305"/>
      <c r="E184" s="305"/>
      <c r="F184" s="305"/>
      <c r="G184" s="305"/>
      <c r="H184" s="305"/>
    </row>
    <row r="185" spans="1:8" ht="18" customHeight="1">
      <c r="A185" s="305"/>
      <c r="B185" s="305"/>
      <c r="C185" s="305"/>
      <c r="D185" s="305"/>
      <c r="E185" s="305"/>
      <c r="F185" s="305"/>
      <c r="G185" s="305"/>
      <c r="H185" s="305"/>
    </row>
    <row r="186" spans="1:8" ht="18" customHeight="1">
      <c r="A186" s="305"/>
      <c r="B186" s="305"/>
      <c r="C186" s="305"/>
      <c r="D186" s="305"/>
      <c r="E186" s="305"/>
      <c r="F186" s="305"/>
      <c r="G186" s="305"/>
      <c r="H186" s="305"/>
    </row>
    <row r="187" spans="1:8" ht="18" customHeight="1">
      <c r="A187" s="305"/>
      <c r="B187" s="305"/>
      <c r="C187" s="305"/>
      <c r="D187" s="305"/>
      <c r="E187" s="305"/>
      <c r="F187" s="305"/>
      <c r="G187" s="305"/>
      <c r="H187" s="305"/>
    </row>
    <row r="188" spans="1:8" ht="18" customHeight="1">
      <c r="A188" s="305"/>
      <c r="B188" s="305"/>
      <c r="C188" s="305"/>
      <c r="D188" s="305"/>
      <c r="E188" s="305"/>
      <c r="F188" s="305"/>
      <c r="G188" s="305"/>
      <c r="H188" s="305"/>
    </row>
    <row r="189" spans="1:8" ht="18" customHeight="1">
      <c r="A189" s="305"/>
      <c r="B189" s="305"/>
      <c r="C189" s="305"/>
      <c r="D189" s="305"/>
      <c r="E189" s="305"/>
      <c r="F189" s="305"/>
      <c r="G189" s="305"/>
      <c r="H189" s="305"/>
    </row>
    <row r="190" spans="1:8" ht="18" customHeight="1">
      <c r="A190" s="305"/>
      <c r="B190" s="305"/>
      <c r="C190" s="305"/>
      <c r="D190" s="305"/>
      <c r="E190" s="305"/>
      <c r="F190" s="305"/>
      <c r="G190" s="305"/>
      <c r="H190" s="305"/>
    </row>
    <row r="191" spans="1:8" ht="18" customHeight="1">
      <c r="A191" s="305"/>
      <c r="B191" s="305"/>
      <c r="C191" s="305"/>
      <c r="D191" s="305"/>
      <c r="E191" s="305"/>
      <c r="F191" s="305"/>
      <c r="G191" s="305"/>
      <c r="H191" s="305"/>
    </row>
    <row r="192" spans="1:8" ht="18" customHeight="1">
      <c r="A192" s="305"/>
      <c r="B192" s="305"/>
      <c r="C192" s="305"/>
      <c r="D192" s="305"/>
      <c r="E192" s="305"/>
      <c r="F192" s="305"/>
      <c r="G192" s="305"/>
      <c r="H192" s="305"/>
    </row>
    <row r="193" spans="1:8" ht="18" customHeight="1">
      <c r="A193" s="305"/>
      <c r="B193" s="305"/>
      <c r="C193" s="305"/>
      <c r="D193" s="305"/>
      <c r="E193" s="305"/>
      <c r="F193" s="305"/>
      <c r="G193" s="305"/>
      <c r="H193" s="305"/>
    </row>
    <row r="194" spans="1:8" ht="18" customHeight="1">
      <c r="A194" s="305"/>
      <c r="B194" s="305"/>
      <c r="C194" s="305"/>
      <c r="D194" s="305"/>
      <c r="E194" s="305"/>
      <c r="F194" s="305"/>
      <c r="G194" s="305"/>
      <c r="H194" s="305"/>
    </row>
    <row r="195" spans="1:8" ht="18" customHeight="1">
      <c r="A195" s="305"/>
      <c r="B195" s="305"/>
      <c r="C195" s="305"/>
      <c r="D195" s="305"/>
      <c r="E195" s="305"/>
      <c r="F195" s="305"/>
      <c r="G195" s="305"/>
      <c r="H195" s="305"/>
    </row>
    <row r="196" spans="1:8" ht="18" customHeight="1">
      <c r="A196" s="305"/>
      <c r="B196" s="305"/>
      <c r="C196" s="305"/>
      <c r="D196" s="305"/>
      <c r="E196" s="305"/>
      <c r="F196" s="305"/>
      <c r="G196" s="305"/>
      <c r="H196" s="305"/>
    </row>
    <row r="197" spans="1:8" ht="18" customHeight="1">
      <c r="A197" s="305"/>
      <c r="B197" s="305"/>
      <c r="C197" s="305"/>
      <c r="D197" s="305"/>
      <c r="E197" s="305"/>
      <c r="F197" s="305"/>
      <c r="G197" s="305"/>
      <c r="H197" s="305"/>
    </row>
    <row r="198" spans="1:8" ht="18" customHeight="1">
      <c r="A198" s="305"/>
      <c r="B198" s="305"/>
      <c r="C198" s="305"/>
      <c r="D198" s="305"/>
      <c r="E198" s="305"/>
      <c r="F198" s="305"/>
      <c r="G198" s="305"/>
      <c r="H198" s="305"/>
    </row>
    <row r="199" spans="1:8" ht="18" customHeight="1">
      <c r="A199" s="305"/>
      <c r="B199" s="305"/>
      <c r="C199" s="305"/>
      <c r="D199" s="305"/>
      <c r="E199" s="305"/>
      <c r="F199" s="305"/>
      <c r="G199" s="305"/>
      <c r="H199" s="305"/>
    </row>
    <row r="200" spans="1:8" ht="18" customHeight="1">
      <c r="A200" s="305"/>
      <c r="B200" s="305"/>
      <c r="C200" s="305"/>
      <c r="D200" s="305"/>
      <c r="E200" s="305"/>
      <c r="F200" s="305"/>
      <c r="G200" s="305"/>
      <c r="H200" s="305"/>
    </row>
    <row r="201" spans="1:8" ht="18" customHeight="1">
      <c r="A201" s="305"/>
      <c r="B201" s="305"/>
      <c r="C201" s="305"/>
      <c r="D201" s="305"/>
      <c r="E201" s="305"/>
      <c r="F201" s="305"/>
      <c r="G201" s="305"/>
      <c r="H201" s="305"/>
    </row>
    <row r="202" spans="1:8" ht="18" customHeight="1">
      <c r="A202" s="305"/>
      <c r="B202" s="305"/>
      <c r="C202" s="305"/>
      <c r="D202" s="305"/>
      <c r="E202" s="305"/>
      <c r="F202" s="305"/>
      <c r="G202" s="305"/>
      <c r="H202" s="305"/>
    </row>
    <row r="203" spans="1:8" ht="18" customHeight="1">
      <c r="A203" s="305"/>
      <c r="B203" s="305"/>
      <c r="C203" s="305"/>
      <c r="D203" s="305"/>
      <c r="E203" s="305"/>
      <c r="F203" s="305"/>
      <c r="G203" s="305"/>
      <c r="H203" s="305"/>
    </row>
    <row r="204" spans="1:8" ht="18" customHeight="1">
      <c r="A204" s="305"/>
      <c r="B204" s="305"/>
      <c r="C204" s="305"/>
      <c r="D204" s="305"/>
      <c r="E204" s="305"/>
      <c r="F204" s="305"/>
      <c r="G204" s="305"/>
      <c r="H204" s="305"/>
    </row>
    <row r="205" spans="1:8" ht="18" customHeight="1">
      <c r="A205" s="305"/>
      <c r="B205" s="305"/>
      <c r="C205" s="305"/>
      <c r="D205" s="305"/>
      <c r="E205" s="305"/>
      <c r="F205" s="305"/>
      <c r="G205" s="305"/>
      <c r="H205" s="305"/>
    </row>
    <row r="206" spans="1:8" ht="18" customHeight="1">
      <c r="A206" s="305"/>
      <c r="B206" s="305"/>
      <c r="C206" s="305"/>
      <c r="D206" s="305"/>
      <c r="E206" s="305"/>
      <c r="F206" s="305"/>
      <c r="G206" s="305"/>
      <c r="H206" s="305"/>
    </row>
    <row r="207" spans="1:8" ht="18" customHeight="1">
      <c r="A207" s="305"/>
      <c r="B207" s="305"/>
      <c r="C207" s="305"/>
      <c r="D207" s="305"/>
      <c r="E207" s="305"/>
      <c r="F207" s="305"/>
      <c r="G207" s="305"/>
      <c r="H207" s="305"/>
    </row>
    <row r="208" spans="1:8" ht="18" customHeight="1">
      <c r="A208" s="305"/>
      <c r="B208" s="305"/>
      <c r="C208" s="305"/>
      <c r="D208" s="305"/>
      <c r="E208" s="305"/>
      <c r="F208" s="305"/>
      <c r="G208" s="305"/>
      <c r="H208" s="305"/>
    </row>
    <row r="209" spans="1:8" ht="18" customHeight="1">
      <c r="A209" s="305"/>
      <c r="B209" s="305"/>
      <c r="C209" s="305"/>
      <c r="D209" s="305"/>
      <c r="E209" s="305"/>
      <c r="F209" s="305"/>
      <c r="G209" s="305"/>
      <c r="H209" s="305"/>
    </row>
    <row r="210" spans="1:8" ht="18" customHeight="1">
      <c r="A210" s="305"/>
      <c r="B210" s="305"/>
      <c r="C210" s="305"/>
      <c r="D210" s="305"/>
      <c r="E210" s="305"/>
      <c r="F210" s="305"/>
      <c r="G210" s="305"/>
      <c r="H210" s="305"/>
    </row>
    <row r="211" spans="1:8" ht="18" customHeight="1">
      <c r="A211" s="305"/>
      <c r="B211" s="305"/>
      <c r="C211" s="305"/>
      <c r="D211" s="305"/>
      <c r="E211" s="305"/>
      <c r="F211" s="305"/>
      <c r="G211" s="305"/>
      <c r="H211" s="305"/>
    </row>
    <row r="212" spans="1:8" ht="18" customHeight="1">
      <c r="A212" s="305"/>
      <c r="B212" s="305"/>
      <c r="C212" s="305"/>
      <c r="D212" s="305"/>
      <c r="E212" s="305"/>
      <c r="F212" s="305"/>
      <c r="G212" s="305"/>
      <c r="H212" s="305"/>
    </row>
    <row r="213" spans="1:8" ht="18" customHeight="1">
      <c r="A213" s="305"/>
      <c r="B213" s="305"/>
      <c r="C213" s="305"/>
      <c r="D213" s="305"/>
      <c r="E213" s="305"/>
      <c r="F213" s="305"/>
      <c r="G213" s="305"/>
      <c r="H213" s="305"/>
    </row>
    <row r="214" spans="1:8" ht="18" customHeight="1">
      <c r="A214" s="305"/>
      <c r="B214" s="305"/>
      <c r="C214" s="305"/>
      <c r="D214" s="305"/>
      <c r="E214" s="305"/>
      <c r="F214" s="305"/>
      <c r="G214" s="305"/>
      <c r="H214" s="305"/>
    </row>
    <row r="215" spans="1:8" ht="18" customHeight="1">
      <c r="A215" s="305"/>
      <c r="B215" s="305"/>
      <c r="C215" s="305"/>
      <c r="D215" s="305"/>
      <c r="E215" s="305"/>
      <c r="F215" s="305"/>
      <c r="G215" s="305"/>
      <c r="H215" s="305"/>
    </row>
    <row r="216" spans="1:8" ht="18" customHeight="1">
      <c r="A216" s="305"/>
      <c r="B216" s="305"/>
      <c r="C216" s="305"/>
      <c r="D216" s="305"/>
      <c r="E216" s="305"/>
      <c r="F216" s="305"/>
      <c r="G216" s="305"/>
      <c r="H216" s="305"/>
    </row>
    <row r="217" spans="1:8" ht="18" customHeight="1">
      <c r="A217" s="305"/>
      <c r="B217" s="305"/>
      <c r="C217" s="305"/>
      <c r="D217" s="305"/>
      <c r="E217" s="305"/>
      <c r="F217" s="305"/>
      <c r="G217" s="305"/>
      <c r="H217" s="305"/>
    </row>
    <row r="218" spans="1:8" ht="18" customHeight="1">
      <c r="A218" s="305"/>
      <c r="B218" s="305"/>
      <c r="C218" s="305"/>
      <c r="D218" s="305"/>
      <c r="E218" s="305"/>
      <c r="F218" s="305"/>
      <c r="G218" s="305"/>
      <c r="H218" s="305"/>
    </row>
    <row r="219" spans="1:8" ht="18" customHeight="1">
      <c r="A219" s="305"/>
      <c r="B219" s="305"/>
      <c r="C219" s="305"/>
      <c r="D219" s="305"/>
      <c r="E219" s="305"/>
      <c r="F219" s="305"/>
      <c r="G219" s="305"/>
      <c r="H219" s="305"/>
    </row>
    <row r="220" spans="1:8" ht="18" customHeight="1">
      <c r="A220" s="305"/>
      <c r="B220" s="305"/>
      <c r="C220" s="305"/>
      <c r="D220" s="305"/>
      <c r="E220" s="305"/>
      <c r="F220" s="305"/>
      <c r="G220" s="305"/>
      <c r="H220" s="305"/>
    </row>
    <row r="221" spans="1:8" ht="18" customHeight="1">
      <c r="A221" s="305"/>
      <c r="B221" s="305"/>
      <c r="C221" s="305"/>
      <c r="D221" s="305"/>
      <c r="E221" s="305"/>
      <c r="F221" s="305"/>
      <c r="G221" s="305"/>
      <c r="H221" s="305"/>
    </row>
    <row r="222" spans="1:8" ht="18" customHeight="1">
      <c r="A222" s="305"/>
      <c r="B222" s="305"/>
      <c r="C222" s="305"/>
      <c r="D222" s="305"/>
      <c r="E222" s="305"/>
      <c r="F222" s="305"/>
      <c r="G222" s="305"/>
      <c r="H222" s="305"/>
    </row>
    <row r="223" spans="1:8" ht="18" customHeight="1">
      <c r="A223" s="305"/>
      <c r="B223" s="305"/>
      <c r="C223" s="305"/>
      <c r="D223" s="305"/>
      <c r="E223" s="305"/>
      <c r="F223" s="305"/>
      <c r="G223" s="305"/>
      <c r="H223" s="305"/>
    </row>
    <row r="224" spans="1:8" ht="18" customHeight="1">
      <c r="A224" s="305"/>
      <c r="B224" s="305"/>
      <c r="C224" s="305"/>
      <c r="D224" s="305"/>
      <c r="E224" s="305"/>
      <c r="F224" s="305"/>
      <c r="G224" s="305"/>
      <c r="H224" s="305"/>
    </row>
    <row r="225" spans="1:8" ht="18" customHeight="1">
      <c r="A225" s="305"/>
      <c r="B225" s="305"/>
      <c r="C225" s="305"/>
      <c r="D225" s="305"/>
      <c r="E225" s="305"/>
      <c r="F225" s="305"/>
      <c r="G225" s="305"/>
      <c r="H225" s="305"/>
    </row>
    <row r="226" spans="1:8" ht="18" customHeight="1">
      <c r="A226" s="305"/>
      <c r="B226" s="305"/>
      <c r="C226" s="305"/>
      <c r="D226" s="305"/>
      <c r="E226" s="305"/>
      <c r="F226" s="305"/>
      <c r="G226" s="305"/>
      <c r="H226" s="305"/>
    </row>
    <row r="227" spans="1:8" ht="18" customHeight="1">
      <c r="A227" s="305"/>
      <c r="B227" s="305"/>
      <c r="C227" s="305"/>
      <c r="D227" s="305"/>
      <c r="E227" s="305"/>
      <c r="F227" s="305"/>
      <c r="G227" s="305"/>
      <c r="H227" s="305"/>
    </row>
    <row r="228" spans="1:8" ht="18" customHeight="1">
      <c r="A228" s="305"/>
      <c r="B228" s="305"/>
      <c r="C228" s="305"/>
      <c r="D228" s="305"/>
      <c r="E228" s="305"/>
      <c r="F228" s="305"/>
      <c r="G228" s="305"/>
      <c r="H228" s="305"/>
    </row>
    <row r="229" spans="1:8" ht="18" customHeight="1">
      <c r="A229" s="305"/>
      <c r="B229" s="305"/>
      <c r="C229" s="305"/>
      <c r="D229" s="305"/>
      <c r="E229" s="305"/>
      <c r="F229" s="305"/>
      <c r="G229" s="305"/>
      <c r="H229" s="305"/>
    </row>
    <row r="230" spans="1:8" ht="18" customHeight="1">
      <c r="A230" s="305"/>
      <c r="B230" s="305"/>
      <c r="C230" s="305"/>
      <c r="D230" s="305"/>
      <c r="E230" s="305"/>
      <c r="F230" s="305"/>
      <c r="G230" s="305"/>
      <c r="H230" s="305"/>
    </row>
    <row r="231" spans="1:8" ht="18" customHeight="1">
      <c r="A231" s="305"/>
      <c r="B231" s="305"/>
      <c r="C231" s="305"/>
      <c r="D231" s="305"/>
      <c r="E231" s="305"/>
      <c r="F231" s="305"/>
      <c r="G231" s="305"/>
      <c r="H231" s="305"/>
    </row>
    <row r="232" spans="1:8" ht="18" customHeight="1">
      <c r="A232" s="305"/>
      <c r="B232" s="305"/>
      <c r="C232" s="305"/>
      <c r="D232" s="305"/>
      <c r="E232" s="305"/>
      <c r="F232" s="305"/>
      <c r="G232" s="305"/>
      <c r="H232" s="305"/>
    </row>
    <row r="233" spans="1:8" ht="18" customHeight="1">
      <c r="A233" s="305"/>
      <c r="B233" s="305"/>
      <c r="C233" s="305"/>
      <c r="D233" s="305"/>
      <c r="E233" s="305"/>
      <c r="F233" s="305"/>
      <c r="G233" s="305"/>
      <c r="H233" s="305"/>
    </row>
    <row r="234" spans="1:8" ht="18" customHeight="1">
      <c r="A234" s="305"/>
      <c r="B234" s="305"/>
      <c r="C234" s="305"/>
      <c r="D234" s="305"/>
      <c r="E234" s="305"/>
      <c r="F234" s="305"/>
      <c r="G234" s="305"/>
      <c r="H234" s="305"/>
    </row>
    <row r="235" spans="1:8" ht="18" customHeight="1">
      <c r="A235" s="305"/>
      <c r="B235" s="305"/>
      <c r="C235" s="305"/>
      <c r="D235" s="305"/>
      <c r="E235" s="305"/>
      <c r="F235" s="305"/>
      <c r="G235" s="305"/>
      <c r="H235" s="305"/>
    </row>
    <row r="236" spans="1:8" ht="18" customHeight="1">
      <c r="A236" s="305"/>
      <c r="B236" s="305"/>
      <c r="C236" s="305"/>
      <c r="D236" s="305"/>
      <c r="E236" s="305"/>
      <c r="F236" s="305"/>
      <c r="G236" s="305"/>
      <c r="H236" s="305"/>
    </row>
    <row r="237" spans="1:8" ht="18" customHeight="1">
      <c r="A237" s="305"/>
      <c r="B237" s="305"/>
      <c r="C237" s="305"/>
      <c r="D237" s="305"/>
      <c r="E237" s="305"/>
      <c r="F237" s="305"/>
      <c r="G237" s="305"/>
      <c r="H237" s="305"/>
    </row>
    <row r="238" spans="1:8" ht="18" customHeight="1">
      <c r="A238" s="305"/>
      <c r="B238" s="305"/>
      <c r="C238" s="305"/>
      <c r="D238" s="305"/>
      <c r="E238" s="305"/>
      <c r="F238" s="305"/>
      <c r="G238" s="305"/>
      <c r="H238" s="305"/>
    </row>
    <row r="239" spans="1:8" ht="18" customHeight="1">
      <c r="A239" s="305"/>
      <c r="B239" s="305"/>
      <c r="C239" s="305"/>
      <c r="D239" s="305"/>
      <c r="E239" s="305"/>
      <c r="F239" s="305"/>
      <c r="G239" s="305"/>
      <c r="H239" s="305"/>
    </row>
    <row r="240" spans="1:8" ht="18" customHeight="1">
      <c r="A240" s="305"/>
      <c r="B240" s="305"/>
      <c r="C240" s="305"/>
      <c r="D240" s="305"/>
      <c r="E240" s="305"/>
      <c r="F240" s="305"/>
      <c r="G240" s="305"/>
      <c r="H240" s="305"/>
    </row>
    <row r="241" spans="1:8" ht="18" customHeight="1">
      <c r="A241" s="305"/>
      <c r="B241" s="305"/>
      <c r="C241" s="305"/>
      <c r="D241" s="305"/>
      <c r="E241" s="305"/>
      <c r="F241" s="305"/>
      <c r="G241" s="305"/>
      <c r="H241" s="305"/>
    </row>
    <row r="242" spans="1:8" ht="18" customHeight="1">
      <c r="A242" s="305"/>
      <c r="B242" s="305"/>
      <c r="C242" s="305"/>
      <c r="D242" s="305"/>
      <c r="E242" s="305"/>
      <c r="F242" s="305"/>
      <c r="G242" s="305"/>
      <c r="H242" s="305"/>
    </row>
    <row r="243" spans="1:8" ht="18" customHeight="1">
      <c r="A243" s="305"/>
      <c r="B243" s="305"/>
      <c r="C243" s="305"/>
      <c r="D243" s="305"/>
      <c r="E243" s="305"/>
      <c r="F243" s="305"/>
      <c r="G243" s="305"/>
      <c r="H243" s="305"/>
    </row>
    <row r="244" spans="1:8" ht="18" customHeight="1">
      <c r="A244" s="305"/>
      <c r="B244" s="305"/>
      <c r="C244" s="305"/>
      <c r="D244" s="305"/>
      <c r="E244" s="305"/>
      <c r="F244" s="305"/>
      <c r="G244" s="305"/>
      <c r="H244" s="305"/>
    </row>
    <row r="245" spans="1:8" ht="18" customHeight="1">
      <c r="A245" s="305"/>
      <c r="B245" s="305"/>
      <c r="C245" s="305"/>
      <c r="D245" s="305"/>
      <c r="E245" s="305"/>
      <c r="F245" s="305"/>
      <c r="G245" s="305"/>
      <c r="H245" s="305"/>
    </row>
    <row r="246" spans="1:8" ht="18" customHeight="1">
      <c r="A246" s="305"/>
      <c r="B246" s="305"/>
      <c r="C246" s="305"/>
      <c r="D246" s="305"/>
      <c r="E246" s="305"/>
      <c r="F246" s="305"/>
      <c r="G246" s="305"/>
      <c r="H246" s="305"/>
    </row>
    <row r="247" spans="1:8" ht="18" customHeight="1">
      <c r="A247" s="305"/>
      <c r="B247" s="305"/>
      <c r="C247" s="305"/>
      <c r="D247" s="305"/>
      <c r="E247" s="305"/>
      <c r="F247" s="305"/>
      <c r="G247" s="305"/>
      <c r="H247" s="305"/>
    </row>
    <row r="248" spans="1:8" ht="18" customHeight="1">
      <c r="A248" s="305"/>
      <c r="B248" s="305"/>
      <c r="C248" s="305"/>
      <c r="D248" s="305"/>
      <c r="E248" s="305"/>
      <c r="F248" s="305"/>
      <c r="G248" s="305"/>
      <c r="H248" s="305"/>
    </row>
    <row r="249" spans="1:8" ht="18" customHeight="1">
      <c r="A249" s="305"/>
      <c r="B249" s="305"/>
      <c r="C249" s="305"/>
      <c r="D249" s="305"/>
      <c r="E249" s="305"/>
      <c r="F249" s="305"/>
      <c r="G249" s="305"/>
      <c r="H249" s="305"/>
    </row>
    <row r="250" spans="1:8" ht="18" customHeight="1">
      <c r="A250" s="305"/>
      <c r="B250" s="305"/>
      <c r="C250" s="305"/>
      <c r="D250" s="305"/>
      <c r="E250" s="305"/>
      <c r="F250" s="305"/>
      <c r="G250" s="305"/>
      <c r="H250" s="305"/>
    </row>
    <row r="251" spans="1:8" ht="18" customHeight="1">
      <c r="A251" s="305"/>
      <c r="B251" s="305"/>
      <c r="C251" s="305"/>
      <c r="D251" s="305"/>
      <c r="E251" s="305"/>
      <c r="F251" s="305"/>
      <c r="G251" s="305"/>
      <c r="H251" s="305"/>
    </row>
    <row r="252" spans="1:8" ht="18" customHeight="1">
      <c r="A252" s="305"/>
      <c r="B252" s="305"/>
      <c r="C252" s="305"/>
      <c r="D252" s="305"/>
      <c r="E252" s="305"/>
      <c r="F252" s="305"/>
      <c r="G252" s="305"/>
      <c r="H252" s="305"/>
    </row>
    <row r="253" spans="1:8" ht="18" customHeight="1">
      <c r="A253" s="305"/>
      <c r="B253" s="305"/>
      <c r="C253" s="305"/>
      <c r="D253" s="305"/>
      <c r="E253" s="305"/>
      <c r="F253" s="305"/>
      <c r="G253" s="305"/>
      <c r="H253" s="305"/>
    </row>
    <row r="254" spans="1:8" ht="18" customHeight="1">
      <c r="A254" s="305"/>
      <c r="B254" s="305"/>
      <c r="C254" s="305"/>
      <c r="D254" s="305"/>
      <c r="E254" s="305"/>
      <c r="F254" s="305"/>
      <c r="G254" s="305"/>
      <c r="H254" s="305"/>
    </row>
    <row r="255" spans="1:8" ht="18" customHeight="1">
      <c r="A255" s="305"/>
      <c r="B255" s="305"/>
      <c r="C255" s="305"/>
      <c r="D255" s="305"/>
      <c r="E255" s="305"/>
      <c r="F255" s="305"/>
      <c r="G255" s="305"/>
      <c r="H255" s="305"/>
    </row>
    <row r="256" spans="1:8" ht="18" customHeight="1">
      <c r="A256" s="305"/>
      <c r="B256" s="305"/>
      <c r="C256" s="305"/>
      <c r="D256" s="305"/>
      <c r="E256" s="305"/>
      <c r="F256" s="305"/>
      <c r="G256" s="305"/>
      <c r="H256" s="305"/>
    </row>
    <row r="257" spans="1:8" ht="18" customHeight="1">
      <c r="A257" s="305"/>
      <c r="B257" s="305"/>
      <c r="C257" s="305"/>
      <c r="D257" s="305"/>
      <c r="E257" s="305"/>
      <c r="F257" s="305"/>
      <c r="G257" s="305"/>
      <c r="H257" s="305"/>
    </row>
    <row r="258" spans="1:8" ht="18" customHeight="1">
      <c r="A258" s="305"/>
      <c r="B258" s="305"/>
      <c r="C258" s="305"/>
      <c r="D258" s="305"/>
      <c r="E258" s="305"/>
      <c r="F258" s="305"/>
      <c r="G258" s="305"/>
      <c r="H258" s="305"/>
    </row>
    <row r="259" spans="1:8" ht="18" customHeight="1">
      <c r="A259" s="305"/>
      <c r="B259" s="305"/>
      <c r="C259" s="305"/>
      <c r="D259" s="305"/>
      <c r="E259" s="305"/>
      <c r="F259" s="305"/>
      <c r="G259" s="305"/>
      <c r="H259" s="305"/>
    </row>
    <row r="260" spans="1:8" ht="18" customHeight="1">
      <c r="A260" s="305"/>
      <c r="B260" s="305"/>
      <c r="C260" s="305"/>
      <c r="D260" s="305"/>
      <c r="E260" s="305"/>
      <c r="F260" s="305"/>
      <c r="G260" s="305"/>
      <c r="H260" s="305"/>
    </row>
    <row r="261" spans="1:8" ht="18" customHeight="1">
      <c r="A261" s="305"/>
      <c r="B261" s="305"/>
      <c r="C261" s="305"/>
      <c r="D261" s="305"/>
      <c r="E261" s="305"/>
      <c r="F261" s="305"/>
      <c r="G261" s="305"/>
      <c r="H261" s="305"/>
    </row>
    <row r="262" spans="1:8" ht="18" customHeight="1">
      <c r="A262" s="305"/>
      <c r="B262" s="305"/>
      <c r="C262" s="305"/>
      <c r="D262" s="305"/>
      <c r="E262" s="305"/>
      <c r="F262" s="305"/>
      <c r="G262" s="305"/>
      <c r="H262" s="305"/>
    </row>
    <row r="263" spans="1:8" ht="18" customHeight="1">
      <c r="A263" s="305"/>
      <c r="B263" s="305"/>
      <c r="C263" s="305"/>
      <c r="D263" s="305"/>
      <c r="E263" s="305"/>
      <c r="F263" s="305"/>
      <c r="G263" s="305"/>
      <c r="H263" s="305"/>
    </row>
    <row r="264" spans="1:8" ht="18" customHeight="1">
      <c r="A264" s="305"/>
      <c r="B264" s="305"/>
      <c r="C264" s="305"/>
      <c r="D264" s="305"/>
      <c r="E264" s="305"/>
      <c r="F264" s="305"/>
      <c r="G264" s="305"/>
      <c r="H264" s="305"/>
    </row>
    <row r="265" spans="1:8" ht="18" customHeight="1">
      <c r="A265" s="305"/>
      <c r="B265" s="305"/>
      <c r="C265" s="305"/>
      <c r="D265" s="305"/>
      <c r="E265" s="305"/>
      <c r="F265" s="305"/>
      <c r="G265" s="305"/>
      <c r="H265" s="305"/>
    </row>
    <row r="266" spans="1:8" ht="18" customHeight="1">
      <c r="A266" s="305"/>
      <c r="B266" s="305"/>
      <c r="C266" s="305"/>
      <c r="D266" s="305"/>
      <c r="E266" s="305"/>
      <c r="F266" s="305"/>
      <c r="G266" s="305"/>
      <c r="H266" s="305"/>
    </row>
    <row r="267" spans="1:8" ht="18" customHeight="1">
      <c r="A267" s="305"/>
      <c r="B267" s="305"/>
      <c r="C267" s="305"/>
      <c r="D267" s="305"/>
      <c r="E267" s="305"/>
      <c r="F267" s="305"/>
      <c r="G267" s="305"/>
      <c r="H267" s="305"/>
    </row>
    <row r="268" spans="1:8" ht="18" customHeight="1">
      <c r="A268" s="305"/>
      <c r="B268" s="305"/>
      <c r="C268" s="305"/>
      <c r="D268" s="305"/>
      <c r="E268" s="305"/>
      <c r="F268" s="305"/>
      <c r="G268" s="305"/>
      <c r="H268" s="305"/>
    </row>
    <row r="269" spans="1:8" ht="18" customHeight="1">
      <c r="A269" s="305"/>
      <c r="B269" s="305"/>
      <c r="C269" s="305"/>
      <c r="D269" s="305"/>
      <c r="E269" s="305"/>
      <c r="F269" s="305"/>
      <c r="G269" s="305"/>
      <c r="H269" s="305"/>
    </row>
    <row r="270" spans="1:8" ht="18" customHeight="1">
      <c r="A270" s="305"/>
      <c r="B270" s="305"/>
      <c r="C270" s="305"/>
      <c r="D270" s="305"/>
      <c r="E270" s="305"/>
      <c r="F270" s="305"/>
      <c r="G270" s="305"/>
      <c r="H270" s="305"/>
    </row>
    <row r="271" spans="1:8" ht="18" customHeight="1">
      <c r="A271" s="305"/>
      <c r="B271" s="305"/>
      <c r="C271" s="305"/>
      <c r="D271" s="305"/>
      <c r="E271" s="305"/>
      <c r="F271" s="305"/>
      <c r="G271" s="305"/>
      <c r="H271" s="305"/>
    </row>
    <row r="272" spans="1:8" ht="18" customHeight="1">
      <c r="A272" s="305"/>
      <c r="B272" s="305"/>
      <c r="C272" s="305"/>
      <c r="D272" s="305"/>
      <c r="E272" s="305"/>
      <c r="F272" s="305"/>
      <c r="G272" s="305"/>
      <c r="H272" s="305"/>
    </row>
    <row r="273" spans="1:8" ht="18" customHeight="1">
      <c r="A273" s="305"/>
      <c r="B273" s="305"/>
      <c r="C273" s="305"/>
      <c r="D273" s="305"/>
      <c r="E273" s="305"/>
      <c r="F273" s="305"/>
      <c r="G273" s="305"/>
      <c r="H273" s="305"/>
    </row>
    <row r="274" spans="1:8" ht="18" customHeight="1">
      <c r="A274" s="305"/>
      <c r="B274" s="305"/>
      <c r="C274" s="305"/>
      <c r="D274" s="305"/>
      <c r="E274" s="305"/>
      <c r="F274" s="305"/>
      <c r="G274" s="305"/>
      <c r="H274" s="305"/>
    </row>
    <row r="275" spans="1:8" ht="18" customHeight="1">
      <c r="A275" s="305"/>
      <c r="B275" s="305"/>
      <c r="C275" s="305"/>
      <c r="D275" s="305"/>
      <c r="E275" s="305"/>
      <c r="F275" s="305"/>
      <c r="G275" s="305"/>
      <c r="H275" s="305"/>
    </row>
    <row r="276" spans="1:8" ht="18" customHeight="1">
      <c r="A276" s="305"/>
      <c r="B276" s="305"/>
      <c r="C276" s="305"/>
      <c r="D276" s="305"/>
      <c r="E276" s="305"/>
      <c r="F276" s="305"/>
      <c r="G276" s="305"/>
      <c r="H276" s="305"/>
    </row>
    <row r="277" spans="1:8" ht="18" customHeight="1">
      <c r="A277" s="305"/>
      <c r="B277" s="305"/>
      <c r="C277" s="305"/>
      <c r="D277" s="305"/>
      <c r="E277" s="305"/>
      <c r="F277" s="305"/>
      <c r="G277" s="305"/>
      <c r="H277" s="305"/>
    </row>
    <row r="278" spans="1:8" ht="18" customHeight="1">
      <c r="A278" s="305"/>
      <c r="B278" s="305"/>
      <c r="C278" s="305"/>
      <c r="D278" s="305"/>
      <c r="E278" s="305"/>
      <c r="F278" s="305"/>
      <c r="G278" s="305"/>
      <c r="H278" s="305"/>
    </row>
    <row r="279" spans="1:8" ht="18" customHeight="1">
      <c r="A279" s="305"/>
      <c r="B279" s="305"/>
      <c r="C279" s="305"/>
      <c r="D279" s="305"/>
      <c r="E279" s="305"/>
      <c r="F279" s="305"/>
      <c r="G279" s="305"/>
      <c r="H279" s="305"/>
    </row>
    <row r="280" spans="1:8" ht="18" customHeight="1">
      <c r="A280" s="305"/>
      <c r="B280" s="305"/>
      <c r="C280" s="305"/>
      <c r="D280" s="305"/>
      <c r="E280" s="305"/>
      <c r="F280" s="305"/>
      <c r="G280" s="305"/>
      <c r="H280" s="305"/>
    </row>
    <row r="281" spans="1:8" ht="18" customHeight="1">
      <c r="A281" s="305"/>
      <c r="B281" s="305"/>
      <c r="C281" s="305"/>
      <c r="D281" s="305"/>
      <c r="E281" s="305"/>
      <c r="F281" s="305"/>
      <c r="G281" s="305"/>
      <c r="H281" s="305"/>
    </row>
    <row r="282" spans="1:8" ht="18" customHeight="1">
      <c r="A282" s="305"/>
      <c r="B282" s="305"/>
      <c r="C282" s="305"/>
      <c r="D282" s="305"/>
      <c r="E282" s="305"/>
      <c r="F282" s="305"/>
      <c r="G282" s="305"/>
      <c r="H282" s="305"/>
    </row>
    <row r="283" spans="1:8" ht="18" customHeight="1">
      <c r="A283" s="305"/>
      <c r="B283" s="305"/>
      <c r="C283" s="305"/>
      <c r="D283" s="305"/>
      <c r="E283" s="305"/>
      <c r="F283" s="305"/>
      <c r="G283" s="305"/>
      <c r="H283" s="305"/>
    </row>
    <row r="284" spans="1:8" ht="18" customHeight="1">
      <c r="A284" s="305"/>
      <c r="B284" s="305"/>
      <c r="C284" s="305"/>
      <c r="D284" s="305"/>
      <c r="E284" s="305"/>
      <c r="F284" s="305"/>
      <c r="G284" s="305"/>
      <c r="H284" s="305"/>
    </row>
    <row r="285" spans="1:8" ht="18" customHeight="1">
      <c r="A285" s="305"/>
      <c r="B285" s="305"/>
      <c r="C285" s="305"/>
      <c r="D285" s="305"/>
      <c r="E285" s="305"/>
      <c r="F285" s="305"/>
      <c r="G285" s="305"/>
      <c r="H285" s="305"/>
    </row>
    <row r="286" spans="1:8" ht="18" customHeight="1">
      <c r="A286" s="305"/>
      <c r="B286" s="305"/>
      <c r="C286" s="305"/>
      <c r="D286" s="305"/>
      <c r="E286" s="305"/>
      <c r="F286" s="305"/>
      <c r="G286" s="305"/>
      <c r="H286" s="305"/>
    </row>
    <row r="287" spans="1:8" ht="18" customHeight="1">
      <c r="A287" s="305"/>
      <c r="B287" s="305"/>
      <c r="C287" s="305"/>
      <c r="D287" s="305"/>
      <c r="E287" s="305"/>
      <c r="F287" s="305"/>
      <c r="G287" s="305"/>
      <c r="H287" s="305"/>
    </row>
    <row r="288" spans="1:8" ht="18" customHeight="1">
      <c r="A288" s="305"/>
      <c r="B288" s="305"/>
      <c r="C288" s="305"/>
      <c r="D288" s="305"/>
      <c r="E288" s="305"/>
      <c r="F288" s="305"/>
      <c r="G288" s="305"/>
      <c r="H288" s="305"/>
    </row>
    <row r="289" spans="1:8" ht="18" customHeight="1">
      <c r="A289" s="305"/>
      <c r="B289" s="305"/>
      <c r="C289" s="305"/>
      <c r="D289" s="305"/>
      <c r="E289" s="305"/>
      <c r="F289" s="305"/>
      <c r="G289" s="305"/>
      <c r="H289" s="305"/>
    </row>
    <row r="290" spans="1:8" ht="18" customHeight="1">
      <c r="A290" s="305"/>
      <c r="B290" s="305"/>
      <c r="C290" s="305"/>
      <c r="D290" s="305"/>
      <c r="E290" s="305"/>
      <c r="F290" s="305"/>
      <c r="G290" s="305"/>
      <c r="H290" s="305"/>
    </row>
    <row r="291" spans="1:8" ht="18" customHeight="1">
      <c r="A291" s="305"/>
      <c r="B291" s="305"/>
      <c r="C291" s="305"/>
      <c r="D291" s="305"/>
      <c r="E291" s="305"/>
      <c r="F291" s="305"/>
      <c r="G291" s="305"/>
      <c r="H291" s="305"/>
    </row>
    <row r="292" spans="1:8" ht="18" customHeight="1">
      <c r="A292" s="305"/>
      <c r="B292" s="305"/>
      <c r="C292" s="305"/>
      <c r="D292" s="305"/>
      <c r="E292" s="305"/>
      <c r="F292" s="305"/>
      <c r="G292" s="305"/>
      <c r="H292" s="305"/>
    </row>
    <row r="293" spans="1:8" ht="18" customHeight="1">
      <c r="A293" s="305"/>
      <c r="B293" s="305"/>
      <c r="C293" s="305"/>
      <c r="D293" s="305"/>
      <c r="E293" s="305"/>
      <c r="F293" s="305"/>
      <c r="G293" s="305"/>
      <c r="H293" s="305"/>
    </row>
    <row r="294" spans="1:8" ht="18" customHeight="1">
      <c r="A294" s="305"/>
      <c r="B294" s="305"/>
      <c r="C294" s="305"/>
      <c r="D294" s="305"/>
      <c r="E294" s="305"/>
      <c r="F294" s="305"/>
      <c r="G294" s="305"/>
      <c r="H294" s="305"/>
    </row>
    <row r="295" spans="1:8" ht="18" customHeight="1">
      <c r="A295" s="305"/>
      <c r="B295" s="305"/>
      <c r="C295" s="305"/>
      <c r="D295" s="305"/>
      <c r="E295" s="305"/>
      <c r="F295" s="305"/>
      <c r="G295" s="305"/>
      <c r="H295" s="305"/>
    </row>
    <row r="296" spans="1:8" ht="18" customHeight="1">
      <c r="A296" s="305"/>
      <c r="B296" s="305"/>
      <c r="C296" s="305"/>
      <c r="D296" s="305"/>
      <c r="E296" s="305"/>
      <c r="F296" s="305"/>
      <c r="G296" s="305"/>
      <c r="H296" s="305"/>
    </row>
    <row r="297" spans="1:8" ht="18" customHeight="1">
      <c r="A297" s="305"/>
      <c r="B297" s="305"/>
      <c r="C297" s="305"/>
      <c r="D297" s="305"/>
      <c r="E297" s="305"/>
      <c r="F297" s="305"/>
      <c r="G297" s="305"/>
      <c r="H297" s="305"/>
    </row>
    <row r="298" spans="1:8" ht="18" customHeight="1">
      <c r="A298" s="305"/>
      <c r="B298" s="305"/>
      <c r="C298" s="305"/>
      <c r="D298" s="305"/>
      <c r="E298" s="305"/>
      <c r="F298" s="305"/>
      <c r="G298" s="305"/>
      <c r="H298" s="305"/>
    </row>
    <row r="299" spans="1:8" ht="18" customHeight="1">
      <c r="A299" s="305"/>
      <c r="B299" s="305"/>
      <c r="C299" s="305"/>
      <c r="D299" s="305"/>
      <c r="E299" s="305"/>
      <c r="F299" s="305"/>
      <c r="G299" s="305"/>
      <c r="H299" s="305"/>
    </row>
    <row r="300" spans="1:8" ht="18" customHeight="1">
      <c r="A300" s="305"/>
      <c r="B300" s="305"/>
      <c r="C300" s="305"/>
      <c r="D300" s="305"/>
      <c r="E300" s="305"/>
      <c r="F300" s="305"/>
      <c r="G300" s="305"/>
      <c r="H300" s="305"/>
    </row>
    <row r="301" spans="1:8" ht="18" customHeight="1">
      <c r="A301" s="305"/>
      <c r="B301" s="305"/>
      <c r="C301" s="305"/>
      <c r="D301" s="305"/>
      <c r="E301" s="305"/>
      <c r="F301" s="305"/>
      <c r="G301" s="305"/>
      <c r="H301" s="305"/>
    </row>
    <row r="302" spans="1:8" ht="18" customHeight="1">
      <c r="A302" s="305"/>
      <c r="B302" s="305"/>
      <c r="C302" s="305"/>
      <c r="D302" s="305"/>
      <c r="E302" s="305"/>
      <c r="F302" s="305"/>
      <c r="G302" s="305"/>
      <c r="H302" s="305"/>
    </row>
    <row r="303" spans="1:8" ht="18" customHeight="1">
      <c r="A303" s="305"/>
      <c r="B303" s="305"/>
      <c r="C303" s="305"/>
      <c r="D303" s="305"/>
      <c r="E303" s="305"/>
      <c r="F303" s="305"/>
      <c r="G303" s="305"/>
      <c r="H303" s="305"/>
    </row>
    <row r="304" spans="1:8" ht="18" customHeight="1">
      <c r="A304" s="305"/>
      <c r="B304" s="305"/>
      <c r="C304" s="305"/>
      <c r="D304" s="305"/>
      <c r="E304" s="305"/>
      <c r="F304" s="305"/>
      <c r="G304" s="305"/>
      <c r="H304" s="305"/>
    </row>
    <row r="305" spans="1:8" ht="18" customHeight="1">
      <c r="A305" s="305"/>
      <c r="B305" s="305"/>
      <c r="C305" s="305"/>
      <c r="D305" s="305"/>
      <c r="E305" s="305"/>
      <c r="F305" s="305"/>
      <c r="G305" s="305"/>
      <c r="H305" s="305"/>
    </row>
    <row r="306" spans="1:8" ht="18" customHeight="1">
      <c r="A306" s="305"/>
      <c r="B306" s="305"/>
      <c r="C306" s="305"/>
      <c r="D306" s="305"/>
      <c r="E306" s="305"/>
      <c r="F306" s="305"/>
      <c r="G306" s="305"/>
      <c r="H306" s="305"/>
    </row>
    <row r="307" spans="1:8" ht="18" customHeight="1">
      <c r="A307" s="305"/>
      <c r="B307" s="305"/>
      <c r="C307" s="305"/>
      <c r="D307" s="305"/>
      <c r="E307" s="305"/>
      <c r="F307" s="305"/>
      <c r="G307" s="305"/>
      <c r="H307" s="305"/>
    </row>
    <row r="308" spans="1:8" ht="18" customHeight="1">
      <c r="A308" s="305"/>
      <c r="B308" s="305"/>
      <c r="C308" s="305"/>
      <c r="D308" s="305"/>
      <c r="E308" s="305"/>
      <c r="F308" s="305"/>
      <c r="G308" s="305"/>
      <c r="H308" s="305"/>
    </row>
    <row r="309" spans="1:8" ht="18" customHeight="1">
      <c r="A309" s="305"/>
      <c r="B309" s="305"/>
      <c r="C309" s="305"/>
      <c r="D309" s="305"/>
      <c r="E309" s="305"/>
      <c r="F309" s="305"/>
      <c r="G309" s="305"/>
      <c r="H309" s="305"/>
    </row>
    <row r="310" spans="1:8" ht="18" customHeight="1">
      <c r="A310" s="305"/>
      <c r="B310" s="305"/>
      <c r="C310" s="305"/>
      <c r="D310" s="305"/>
      <c r="E310" s="305"/>
      <c r="F310" s="305"/>
      <c r="G310" s="305"/>
      <c r="H310" s="305"/>
    </row>
    <row r="311" spans="1:8" ht="18" customHeight="1">
      <c r="A311" s="305"/>
      <c r="B311" s="305"/>
      <c r="C311" s="305"/>
      <c r="D311" s="305"/>
      <c r="E311" s="305"/>
      <c r="F311" s="305"/>
      <c r="G311" s="305"/>
      <c r="H311" s="305"/>
    </row>
    <row r="312" spans="1:8" ht="18" customHeight="1">
      <c r="A312" s="305"/>
      <c r="B312" s="305"/>
      <c r="C312" s="305"/>
      <c r="D312" s="305"/>
      <c r="E312" s="305"/>
      <c r="F312" s="305"/>
      <c r="G312" s="305"/>
      <c r="H312" s="305"/>
    </row>
    <row r="313" spans="1:8" ht="18" customHeight="1">
      <c r="A313" s="305"/>
      <c r="B313" s="305"/>
      <c r="C313" s="305"/>
      <c r="D313" s="305"/>
      <c r="E313" s="305"/>
      <c r="F313" s="305"/>
      <c r="G313" s="305"/>
      <c r="H313" s="305"/>
    </row>
    <row r="314" spans="1:8" ht="18" customHeight="1">
      <c r="A314" s="305"/>
      <c r="B314" s="305"/>
      <c r="C314" s="305"/>
      <c r="D314" s="305"/>
      <c r="E314" s="305"/>
      <c r="F314" s="305"/>
      <c r="G314" s="305"/>
      <c r="H314" s="305"/>
    </row>
    <row r="315" spans="1:8" ht="18" customHeight="1">
      <c r="A315" s="305"/>
      <c r="B315" s="305"/>
      <c r="C315" s="305"/>
      <c r="D315" s="305"/>
      <c r="E315" s="305"/>
      <c r="F315" s="305"/>
      <c r="G315" s="305"/>
      <c r="H315" s="305"/>
    </row>
    <row r="316" spans="1:8" ht="18" customHeight="1">
      <c r="A316" s="305"/>
      <c r="B316" s="305"/>
      <c r="C316" s="305"/>
      <c r="D316" s="305"/>
      <c r="E316" s="305"/>
      <c r="F316" s="305"/>
      <c r="G316" s="305"/>
      <c r="H316" s="305"/>
    </row>
    <row r="317" spans="1:8" ht="18" customHeight="1">
      <c r="A317" s="305"/>
      <c r="B317" s="305"/>
      <c r="C317" s="305"/>
      <c r="D317" s="305"/>
      <c r="E317" s="305"/>
      <c r="F317" s="305"/>
      <c r="G317" s="305"/>
      <c r="H317" s="305"/>
    </row>
    <row r="318" spans="1:8" ht="18" customHeight="1">
      <c r="A318" s="305"/>
      <c r="B318" s="305"/>
      <c r="C318" s="305"/>
      <c r="D318" s="305"/>
      <c r="E318" s="305"/>
      <c r="F318" s="305"/>
      <c r="G318" s="305"/>
      <c r="H318" s="305"/>
    </row>
    <row r="319" spans="1:8" ht="18" customHeight="1">
      <c r="A319" s="305"/>
      <c r="B319" s="305"/>
      <c r="C319" s="305"/>
      <c r="D319" s="305"/>
      <c r="E319" s="305"/>
      <c r="F319" s="305"/>
      <c r="G319" s="305"/>
      <c r="H319" s="305"/>
    </row>
    <row r="320" spans="1:8" ht="18" customHeight="1">
      <c r="A320" s="305"/>
      <c r="B320" s="305"/>
      <c r="C320" s="305"/>
      <c r="D320" s="305"/>
      <c r="E320" s="305"/>
      <c r="F320" s="305"/>
      <c r="G320" s="305"/>
      <c r="H320" s="305"/>
    </row>
    <row r="321" spans="1:8" ht="18" customHeight="1">
      <c r="A321" s="305"/>
      <c r="B321" s="305"/>
      <c r="C321" s="305"/>
      <c r="D321" s="305"/>
      <c r="E321" s="305"/>
      <c r="F321" s="305"/>
      <c r="G321" s="305"/>
      <c r="H321" s="305"/>
    </row>
    <row r="322" spans="1:8" ht="18" customHeight="1">
      <c r="A322" s="305"/>
      <c r="B322" s="305"/>
      <c r="C322" s="305"/>
      <c r="D322" s="305"/>
      <c r="E322" s="305"/>
      <c r="F322" s="305"/>
      <c r="G322" s="305"/>
      <c r="H322" s="305"/>
    </row>
    <row r="323" spans="1:8" ht="18" customHeight="1">
      <c r="A323" s="305"/>
      <c r="B323" s="305"/>
      <c r="C323" s="305"/>
      <c r="D323" s="305"/>
      <c r="E323" s="305"/>
      <c r="F323" s="305"/>
      <c r="G323" s="305"/>
      <c r="H323" s="305"/>
    </row>
    <row r="324" spans="1:8" ht="18" customHeight="1">
      <c r="A324" s="305"/>
      <c r="B324" s="305"/>
      <c r="C324" s="305"/>
      <c r="D324" s="305"/>
      <c r="E324" s="305"/>
      <c r="F324" s="305"/>
      <c r="G324" s="305"/>
      <c r="H324" s="305"/>
    </row>
    <row r="325" spans="1:8" ht="18" customHeight="1">
      <c r="A325" s="305"/>
      <c r="B325" s="305"/>
      <c r="C325" s="305"/>
      <c r="D325" s="305"/>
      <c r="E325" s="305"/>
      <c r="F325" s="305"/>
      <c r="G325" s="305"/>
      <c r="H325" s="305"/>
    </row>
    <row r="326" spans="1:8" ht="18" customHeight="1">
      <c r="A326" s="305"/>
      <c r="B326" s="305"/>
      <c r="C326" s="305"/>
      <c r="D326" s="305"/>
      <c r="E326" s="305"/>
      <c r="F326" s="305"/>
      <c r="G326" s="305"/>
      <c r="H326" s="305"/>
    </row>
    <row r="327" spans="1:8" ht="18" customHeight="1">
      <c r="A327" s="305"/>
      <c r="B327" s="305"/>
      <c r="C327" s="305"/>
      <c r="D327" s="305"/>
      <c r="E327" s="305"/>
      <c r="F327" s="305"/>
      <c r="G327" s="305"/>
      <c r="H327" s="305"/>
    </row>
    <row r="328" spans="1:8" ht="18" customHeight="1">
      <c r="A328" s="305"/>
      <c r="B328" s="305"/>
      <c r="C328" s="305"/>
      <c r="D328" s="305"/>
      <c r="E328" s="305"/>
      <c r="F328" s="305"/>
      <c r="G328" s="305"/>
      <c r="H328" s="305"/>
    </row>
    <row r="329" spans="1:8" ht="18" customHeight="1">
      <c r="A329" s="305"/>
      <c r="B329" s="305"/>
      <c r="C329" s="305"/>
      <c r="D329" s="305"/>
      <c r="E329" s="305"/>
      <c r="F329" s="305"/>
      <c r="G329" s="305"/>
      <c r="H329" s="305"/>
    </row>
    <row r="330" spans="1:8" ht="18" customHeight="1">
      <c r="A330" s="305"/>
      <c r="B330" s="305"/>
      <c r="C330" s="305"/>
      <c r="D330" s="305"/>
      <c r="E330" s="305"/>
      <c r="F330" s="305"/>
      <c r="G330" s="305"/>
      <c r="H330" s="305"/>
    </row>
    <row r="331" spans="1:8" ht="18" customHeight="1">
      <c r="A331" s="305"/>
      <c r="B331" s="305"/>
      <c r="C331" s="305"/>
      <c r="D331" s="305"/>
      <c r="E331" s="305"/>
      <c r="F331" s="305"/>
      <c r="G331" s="305"/>
      <c r="H331" s="305"/>
    </row>
    <row r="332" spans="1:8" ht="18" customHeight="1">
      <c r="A332" s="305"/>
      <c r="B332" s="305"/>
      <c r="C332" s="305"/>
      <c r="D332" s="305"/>
      <c r="E332" s="305"/>
      <c r="F332" s="305"/>
      <c r="G332" s="305"/>
      <c r="H332" s="305"/>
    </row>
    <row r="333" spans="1:8" ht="18" customHeight="1">
      <c r="A333" s="305"/>
      <c r="B333" s="305"/>
      <c r="C333" s="305"/>
      <c r="D333" s="305"/>
      <c r="E333" s="305"/>
      <c r="F333" s="305"/>
      <c r="G333" s="305"/>
      <c r="H333" s="305"/>
    </row>
    <row r="334" spans="1:8" ht="18" customHeight="1">
      <c r="A334" s="305"/>
      <c r="B334" s="305"/>
      <c r="C334" s="305"/>
      <c r="D334" s="305"/>
      <c r="E334" s="305"/>
      <c r="F334" s="305"/>
      <c r="G334" s="305"/>
      <c r="H334" s="305"/>
    </row>
    <row r="335" spans="1:8" ht="18" customHeight="1">
      <c r="A335" s="305"/>
      <c r="B335" s="305"/>
      <c r="C335" s="305"/>
      <c r="D335" s="305"/>
      <c r="E335" s="305"/>
      <c r="F335" s="305"/>
      <c r="G335" s="305"/>
      <c r="H335" s="305"/>
    </row>
    <row r="336" spans="1:8" ht="18" customHeight="1">
      <c r="A336" s="305"/>
      <c r="B336" s="305"/>
      <c r="C336" s="305"/>
      <c r="D336" s="305"/>
      <c r="E336" s="305"/>
      <c r="F336" s="305"/>
      <c r="G336" s="305"/>
      <c r="H336" s="305"/>
    </row>
    <row r="337" spans="1:8" ht="18" customHeight="1">
      <c r="A337" s="305"/>
      <c r="B337" s="305"/>
      <c r="C337" s="305"/>
      <c r="D337" s="305"/>
      <c r="E337" s="305"/>
      <c r="F337" s="305"/>
      <c r="G337" s="305"/>
      <c r="H337" s="305"/>
    </row>
    <row r="338" spans="1:8" ht="18" customHeight="1">
      <c r="A338" s="305"/>
      <c r="B338" s="305"/>
      <c r="C338" s="305"/>
      <c r="D338" s="305"/>
      <c r="E338" s="305"/>
      <c r="F338" s="305"/>
      <c r="G338" s="305"/>
      <c r="H338" s="305"/>
    </row>
    <row r="339" spans="1:8" ht="18" customHeight="1">
      <c r="A339" s="305"/>
      <c r="B339" s="305"/>
      <c r="C339" s="305"/>
      <c r="D339" s="305"/>
      <c r="E339" s="305"/>
      <c r="F339" s="305"/>
      <c r="G339" s="305"/>
      <c r="H339" s="305"/>
    </row>
    <row r="340" spans="1:8" ht="18" customHeight="1">
      <c r="A340" s="305"/>
      <c r="B340" s="305"/>
      <c r="C340" s="305"/>
      <c r="D340" s="305"/>
      <c r="E340" s="305"/>
      <c r="F340" s="305"/>
      <c r="G340" s="305"/>
      <c r="H340" s="305"/>
    </row>
    <row r="341" spans="1:8" ht="18" customHeight="1">
      <c r="A341" s="305"/>
      <c r="B341" s="305"/>
      <c r="C341" s="305"/>
      <c r="D341" s="305"/>
      <c r="E341" s="305"/>
      <c r="F341" s="305"/>
      <c r="G341" s="305"/>
      <c r="H341" s="305"/>
    </row>
    <row r="342" spans="1:8" ht="18" customHeight="1">
      <c r="A342" s="305"/>
      <c r="B342" s="305"/>
      <c r="C342" s="305"/>
      <c r="D342" s="305"/>
      <c r="E342" s="305"/>
      <c r="F342" s="305"/>
      <c r="G342" s="305"/>
      <c r="H342" s="305"/>
    </row>
    <row r="343" spans="1:8" ht="18" customHeight="1">
      <c r="A343" s="305"/>
      <c r="B343" s="305"/>
      <c r="C343" s="305"/>
      <c r="D343" s="305"/>
      <c r="E343" s="305"/>
      <c r="F343" s="305"/>
      <c r="G343" s="305"/>
      <c r="H343" s="305"/>
    </row>
    <row r="344" spans="1:8" ht="18" customHeight="1">
      <c r="A344" s="305"/>
      <c r="B344" s="305"/>
      <c r="C344" s="305"/>
      <c r="D344" s="305"/>
      <c r="E344" s="305"/>
      <c r="F344" s="305"/>
      <c r="G344" s="305"/>
      <c r="H344" s="305"/>
    </row>
    <row r="345" spans="1:8" ht="18" customHeight="1">
      <c r="A345" s="305"/>
      <c r="B345" s="305"/>
      <c r="C345" s="305"/>
      <c r="D345" s="305"/>
      <c r="E345" s="305"/>
      <c r="F345" s="305"/>
      <c r="G345" s="305"/>
      <c r="H345" s="305"/>
    </row>
    <row r="346" spans="1:8" ht="18" customHeight="1">
      <c r="A346" s="305"/>
      <c r="B346" s="305"/>
      <c r="C346" s="305"/>
      <c r="D346" s="305"/>
      <c r="E346" s="305"/>
      <c r="F346" s="305"/>
      <c r="G346" s="305"/>
      <c r="H346" s="305"/>
    </row>
    <row r="347" spans="1:8" ht="18" customHeight="1">
      <c r="A347" s="305"/>
      <c r="B347" s="305"/>
      <c r="C347" s="305"/>
      <c r="D347" s="305"/>
      <c r="E347" s="305"/>
      <c r="F347" s="305"/>
      <c r="G347" s="305"/>
      <c r="H347" s="305"/>
    </row>
    <row r="348" spans="1:8" ht="18" customHeight="1">
      <c r="A348" s="305"/>
      <c r="B348" s="305"/>
      <c r="C348" s="305"/>
      <c r="D348" s="305"/>
      <c r="E348" s="305"/>
      <c r="F348" s="305"/>
      <c r="G348" s="305"/>
      <c r="H348" s="305"/>
    </row>
    <row r="349" spans="1:8" ht="18" customHeight="1">
      <c r="A349" s="305"/>
      <c r="B349" s="305"/>
      <c r="C349" s="305"/>
      <c r="D349" s="305"/>
      <c r="E349" s="305"/>
      <c r="F349" s="305"/>
      <c r="G349" s="305"/>
      <c r="H349" s="305"/>
    </row>
    <row r="350" spans="1:8" ht="18" customHeight="1">
      <c r="A350" s="305"/>
      <c r="B350" s="305"/>
      <c r="C350" s="305"/>
      <c r="D350" s="305"/>
      <c r="E350" s="305"/>
      <c r="F350" s="305"/>
      <c r="G350" s="305"/>
      <c r="H350" s="305"/>
    </row>
    <row r="351" spans="1:8" ht="18" customHeight="1">
      <c r="A351" s="305"/>
      <c r="B351" s="305"/>
      <c r="C351" s="305"/>
      <c r="D351" s="305"/>
      <c r="E351" s="305"/>
      <c r="F351" s="305"/>
      <c r="G351" s="305"/>
      <c r="H351" s="305"/>
    </row>
    <row r="352" spans="1:8" ht="18" customHeight="1">
      <c r="A352" s="305"/>
      <c r="B352" s="305"/>
      <c r="C352" s="305"/>
      <c r="D352" s="305"/>
      <c r="E352" s="305"/>
      <c r="F352" s="305"/>
      <c r="G352" s="305"/>
      <c r="H352" s="305"/>
    </row>
    <row r="353" spans="1:8" ht="18" customHeight="1">
      <c r="A353" s="305"/>
      <c r="B353" s="305"/>
      <c r="C353" s="305"/>
      <c r="D353" s="305"/>
      <c r="E353" s="305"/>
      <c r="F353" s="305"/>
      <c r="G353" s="305"/>
      <c r="H353" s="305"/>
    </row>
    <row r="354" spans="1:8" ht="18" customHeight="1">
      <c r="A354" s="305"/>
      <c r="B354" s="305"/>
      <c r="C354" s="305"/>
      <c r="D354" s="305"/>
      <c r="E354" s="305"/>
      <c r="F354" s="305"/>
      <c r="G354" s="305"/>
      <c r="H354" s="305"/>
    </row>
    <row r="355" spans="1:8" ht="18" customHeight="1">
      <c r="A355" s="305"/>
      <c r="B355" s="305"/>
      <c r="C355" s="305"/>
      <c r="D355" s="305"/>
      <c r="E355" s="305"/>
      <c r="F355" s="305"/>
      <c r="G355" s="305"/>
      <c r="H355" s="305"/>
    </row>
    <row r="356" spans="1:8" ht="18" customHeight="1">
      <c r="A356" s="305"/>
      <c r="B356" s="305"/>
      <c r="C356" s="305"/>
      <c r="D356" s="305"/>
      <c r="E356" s="305"/>
      <c r="F356" s="305"/>
      <c r="G356" s="305"/>
      <c r="H356" s="305"/>
    </row>
    <row r="357" spans="1:8" ht="18" customHeight="1">
      <c r="A357" s="305"/>
      <c r="B357" s="305"/>
      <c r="C357" s="305"/>
      <c r="D357" s="305"/>
      <c r="E357" s="305"/>
      <c r="F357" s="305"/>
      <c r="G357" s="305"/>
      <c r="H357" s="305"/>
    </row>
    <row r="358" spans="1:8" ht="18" customHeight="1">
      <c r="A358" s="305"/>
      <c r="B358" s="305"/>
      <c r="C358" s="305"/>
      <c r="D358" s="305"/>
      <c r="E358" s="305"/>
      <c r="F358" s="305"/>
      <c r="G358" s="305"/>
      <c r="H358" s="305"/>
    </row>
    <row r="359" spans="1:8" ht="18" customHeight="1">
      <c r="A359" s="305"/>
      <c r="B359" s="305"/>
      <c r="C359" s="305"/>
      <c r="D359" s="305"/>
      <c r="E359" s="305"/>
      <c r="F359" s="305"/>
      <c r="G359" s="305"/>
      <c r="H359" s="305"/>
    </row>
    <row r="360" spans="1:8" ht="18" customHeight="1">
      <c r="A360" s="305"/>
      <c r="B360" s="305"/>
      <c r="C360" s="305"/>
      <c r="D360" s="305"/>
      <c r="E360" s="305"/>
      <c r="F360" s="305"/>
      <c r="G360" s="305"/>
      <c r="H360" s="305"/>
    </row>
    <row r="361" spans="1:8" ht="18" customHeight="1">
      <c r="A361" s="305"/>
      <c r="B361" s="305"/>
      <c r="C361" s="305"/>
      <c r="D361" s="305"/>
      <c r="E361" s="305"/>
      <c r="F361" s="305"/>
      <c r="G361" s="305"/>
      <c r="H361" s="305"/>
    </row>
    <row r="362" spans="1:8" ht="18" customHeight="1">
      <c r="A362" s="305"/>
      <c r="B362" s="305"/>
      <c r="C362" s="305"/>
      <c r="D362" s="305"/>
      <c r="E362" s="305"/>
      <c r="F362" s="305"/>
      <c r="G362" s="305"/>
      <c r="H362" s="305"/>
    </row>
    <row r="363" spans="1:8" ht="18" customHeight="1">
      <c r="A363" s="305"/>
      <c r="B363" s="305"/>
      <c r="C363" s="305"/>
      <c r="D363" s="305"/>
      <c r="E363" s="305"/>
      <c r="F363" s="305"/>
      <c r="G363" s="305"/>
      <c r="H363" s="305"/>
    </row>
    <row r="364" spans="1:8" ht="18" customHeight="1">
      <c r="A364" s="305"/>
      <c r="B364" s="305"/>
      <c r="C364" s="305"/>
      <c r="D364" s="305"/>
      <c r="E364" s="305"/>
      <c r="F364" s="305"/>
      <c r="G364" s="305"/>
      <c r="H364" s="305"/>
    </row>
    <row r="365" spans="1:8" ht="18" customHeight="1">
      <c r="A365" s="305"/>
      <c r="B365" s="305"/>
      <c r="C365" s="305"/>
      <c r="D365" s="305"/>
      <c r="E365" s="305"/>
      <c r="F365" s="305"/>
      <c r="G365" s="305"/>
      <c r="H365" s="305"/>
    </row>
    <row r="366" spans="1:8" ht="18" customHeight="1">
      <c r="A366" s="305"/>
      <c r="B366" s="305"/>
      <c r="C366" s="305"/>
      <c r="D366" s="305"/>
      <c r="E366" s="305"/>
      <c r="F366" s="305"/>
      <c r="G366" s="305"/>
      <c r="H366" s="305"/>
    </row>
  </sheetData>
  <mergeCells count="26">
    <mergeCell ref="A5:C5"/>
    <mergeCell ref="B6:C6"/>
    <mergeCell ref="A1:H1"/>
    <mergeCell ref="A3:C3"/>
    <mergeCell ref="D3:D4"/>
    <mergeCell ref="E3:E4"/>
    <mergeCell ref="F3:F4"/>
    <mergeCell ref="G3:H4"/>
    <mergeCell ref="B14:C14"/>
    <mergeCell ref="A20:C20"/>
    <mergeCell ref="B21:C21"/>
    <mergeCell ref="B55:C55"/>
    <mergeCell ref="B60:C60"/>
    <mergeCell ref="B36:C36"/>
    <mergeCell ref="A23:C23"/>
    <mergeCell ref="B24:C24"/>
    <mergeCell ref="A29:C29"/>
    <mergeCell ref="B30:C30"/>
    <mergeCell ref="A35:C35"/>
    <mergeCell ref="A82:C82"/>
    <mergeCell ref="A40:C40"/>
    <mergeCell ref="B41:C41"/>
    <mergeCell ref="A47:C47"/>
    <mergeCell ref="B48:C48"/>
    <mergeCell ref="A52:C52"/>
    <mergeCell ref="B53:C53"/>
  </mergeCells>
  <phoneticPr fontId="12" type="noConversion"/>
  <printOptions horizontalCentered="1"/>
  <pageMargins left="0.25" right="0.25" top="0.75" bottom="0.75" header="0.3" footer="0.3"/>
  <pageSetup paperSize="9" scale="68" fitToWidth="0" fitToHeight="0" orientation="portrait" r:id="rId1"/>
  <headerFooter alignWithMargins="0"/>
  <rowBreaks count="1" manualBreakCount="1">
    <brk id="5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33"/>
  </sheetPr>
  <dimension ref="A2:AZ11"/>
  <sheetViews>
    <sheetView showZeros="0" zoomScaleNormal="100" zoomScaleSheetLayoutView="100" workbookViewId="0">
      <pane xSplit="1" ySplit="6" topLeftCell="B7" activePane="bottomRight" state="frozen"/>
      <selection activeCell="F17" sqref="F17:M18"/>
      <selection pane="topRight" activeCell="F17" sqref="F17:M18"/>
      <selection pane="bottomLeft" activeCell="F17" sqref="F17:M18"/>
      <selection pane="bottomRight" activeCell="J26" sqref="J26"/>
    </sheetView>
  </sheetViews>
  <sheetFormatPr defaultColWidth="9" defaultRowHeight="15.6"/>
  <cols>
    <col min="1" max="1" width="15.7265625" style="1" customWidth="1"/>
    <col min="2" max="2" width="11.26953125" style="4" customWidth="1"/>
    <col min="3" max="3" width="12.08984375" style="4" customWidth="1"/>
    <col min="4" max="4" width="8.453125" style="4" customWidth="1"/>
    <col min="5" max="5" width="12.7265625" style="4" customWidth="1"/>
    <col min="6" max="6" width="11.453125" style="4" customWidth="1"/>
    <col min="7" max="7" width="12.7265625" style="4" customWidth="1"/>
    <col min="8" max="9" width="9.7265625" style="4" customWidth="1"/>
    <col min="10" max="12" width="9.26953125" style="4" customWidth="1"/>
    <col min="13" max="14" width="9.26953125" style="1" customWidth="1"/>
    <col min="15" max="15" width="11.08984375" style="1" customWidth="1"/>
    <col min="16" max="16" width="10.90625" style="1" customWidth="1"/>
    <col min="17" max="17" width="12.08984375" style="1" customWidth="1"/>
    <col min="18" max="18" width="9.453125" style="1" customWidth="1"/>
    <col min="19" max="21" width="9.6328125" style="1" customWidth="1"/>
    <col min="22" max="22" width="9.36328125" style="1" customWidth="1"/>
    <col min="23" max="23" width="11.453125" style="1" customWidth="1"/>
    <col min="24" max="24" width="13.453125" style="1" customWidth="1"/>
    <col min="25" max="27" width="11.453125" style="1" customWidth="1"/>
    <col min="28" max="31" width="10.453125" style="1" customWidth="1"/>
    <col min="32" max="35" width="9.6328125" style="1" customWidth="1"/>
    <col min="36" max="39" width="8.90625" style="1" customWidth="1"/>
    <col min="40" max="40" width="12.36328125" style="1" customWidth="1"/>
    <col min="41" max="41" width="16.08984375" style="1" customWidth="1"/>
    <col min="42" max="43" width="9.7265625" style="1" customWidth="1"/>
    <col min="44" max="44" width="9.26953125" style="1" customWidth="1"/>
    <col min="45" max="45" width="8.6328125" style="1" customWidth="1"/>
    <col min="46" max="46" width="9.453125" style="1" customWidth="1"/>
    <col min="47" max="47" width="10.453125" style="1" customWidth="1"/>
    <col min="48" max="48" width="13.36328125" style="2" customWidth="1"/>
    <col min="49" max="49" width="3.08984375" style="2" customWidth="1"/>
    <col min="50" max="50" width="14.453125" customWidth="1"/>
    <col min="51" max="51" width="11.36328125" customWidth="1"/>
    <col min="52" max="52" width="8.453125" style="1" customWidth="1"/>
    <col min="53" max="16384" width="9" style="1"/>
  </cols>
  <sheetData>
    <row r="2" spans="1:52" ht="25.5" customHeight="1">
      <c r="A2" s="532" t="s">
        <v>474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108"/>
    </row>
    <row r="3" spans="1:52" ht="28.5" customHeight="1">
      <c r="C3" s="265"/>
      <c r="H3" s="266" t="s">
        <v>77</v>
      </c>
      <c r="T3" s="266" t="s">
        <v>77</v>
      </c>
      <c r="AH3" s="266" t="s">
        <v>77</v>
      </c>
      <c r="AU3" s="266" t="s">
        <v>77</v>
      </c>
      <c r="AV3" s="266"/>
      <c r="AW3" s="148"/>
      <c r="AX3" s="266" t="s">
        <v>77</v>
      </c>
    </row>
    <row r="4" spans="1:52" s="3" customFormat="1" ht="20.100000000000001" customHeight="1">
      <c r="A4" s="20" t="s">
        <v>3</v>
      </c>
      <c r="B4" s="21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23"/>
      <c r="O4" s="23"/>
      <c r="P4" s="24"/>
      <c r="Q4" s="25" t="s">
        <v>5</v>
      </c>
      <c r="R4" s="26" t="s">
        <v>6</v>
      </c>
      <c r="S4" s="23"/>
      <c r="T4" s="23"/>
      <c r="U4" s="23"/>
      <c r="V4" s="24"/>
      <c r="W4" s="536" t="s">
        <v>82</v>
      </c>
      <c r="X4" s="537"/>
      <c r="Y4" s="537"/>
      <c r="Z4" s="537"/>
      <c r="AA4" s="538"/>
      <c r="AB4" s="23" t="s">
        <v>7</v>
      </c>
      <c r="AC4" s="23"/>
      <c r="AD4" s="23"/>
      <c r="AE4" s="24"/>
      <c r="AF4" s="23" t="s">
        <v>8</v>
      </c>
      <c r="AG4" s="23"/>
      <c r="AH4" s="23"/>
      <c r="AI4" s="24"/>
      <c r="AJ4" s="23" t="s">
        <v>9</v>
      </c>
      <c r="AK4" s="23"/>
      <c r="AL4" s="23"/>
      <c r="AM4" s="24"/>
      <c r="AN4" s="24" t="s">
        <v>10</v>
      </c>
      <c r="AO4" s="24"/>
      <c r="AP4" s="23"/>
      <c r="AQ4" s="23"/>
      <c r="AR4" s="23"/>
      <c r="AS4" s="23"/>
      <c r="AT4" s="24"/>
      <c r="AU4" s="27"/>
      <c r="AV4" s="533" t="s">
        <v>312</v>
      </c>
      <c r="AW4" s="149"/>
      <c r="AX4" s="542" t="s">
        <v>473</v>
      </c>
      <c r="AY4" s="528" t="s">
        <v>83</v>
      </c>
      <c r="AZ4" s="529"/>
    </row>
    <row r="5" spans="1:52" s="3" customFormat="1" ht="20.100000000000001" customHeight="1">
      <c r="A5" s="29"/>
      <c r="B5" s="30" t="s">
        <v>133</v>
      </c>
      <c r="C5" s="31"/>
      <c r="D5" s="31"/>
      <c r="E5" s="31"/>
      <c r="F5" s="31"/>
      <c r="G5" s="31"/>
      <c r="H5" s="31"/>
      <c r="I5" s="32"/>
      <c r="J5" s="30" t="s">
        <v>134</v>
      </c>
      <c r="K5" s="31"/>
      <c r="L5" s="31"/>
      <c r="M5" s="33"/>
      <c r="N5" s="33"/>
      <c r="O5" s="24"/>
      <c r="P5" s="34" t="s">
        <v>11</v>
      </c>
      <c r="Q5" s="35" t="s">
        <v>5</v>
      </c>
      <c r="R5" s="36" t="s">
        <v>12</v>
      </c>
      <c r="S5" s="33"/>
      <c r="T5" s="33"/>
      <c r="U5" s="33"/>
      <c r="V5" s="37" t="s">
        <v>13</v>
      </c>
      <c r="W5" s="539" t="s">
        <v>82</v>
      </c>
      <c r="X5" s="540"/>
      <c r="Y5" s="540"/>
      <c r="Z5" s="541"/>
      <c r="AA5" s="114" t="s">
        <v>140</v>
      </c>
      <c r="AB5" s="36" t="s">
        <v>14</v>
      </c>
      <c r="AC5" s="33"/>
      <c r="AD5" s="33"/>
      <c r="AE5" s="37" t="s">
        <v>13</v>
      </c>
      <c r="AF5" s="36" t="s">
        <v>15</v>
      </c>
      <c r="AG5" s="33"/>
      <c r="AH5" s="33"/>
      <c r="AI5" s="37" t="s">
        <v>13</v>
      </c>
      <c r="AJ5" s="36" t="s">
        <v>84</v>
      </c>
      <c r="AK5" s="33"/>
      <c r="AL5" s="33"/>
      <c r="AM5" s="37" t="s">
        <v>13</v>
      </c>
      <c r="AN5" s="292" t="s">
        <v>16</v>
      </c>
      <c r="AO5" s="35" t="s">
        <v>85</v>
      </c>
      <c r="AP5" s="36" t="s">
        <v>17</v>
      </c>
      <c r="AQ5" s="33"/>
      <c r="AR5" s="33"/>
      <c r="AS5" s="33"/>
      <c r="AT5" s="24"/>
      <c r="AU5" s="34" t="s">
        <v>11</v>
      </c>
      <c r="AV5" s="534"/>
      <c r="AW5" s="149"/>
      <c r="AX5" s="543"/>
      <c r="AY5" s="530"/>
      <c r="AZ5" s="531"/>
    </row>
    <row r="6" spans="1:52" s="3" customFormat="1" ht="23.25" customHeight="1">
      <c r="A6" s="38" t="s">
        <v>0</v>
      </c>
      <c r="B6" s="110" t="s">
        <v>129</v>
      </c>
      <c r="C6" s="111" t="s">
        <v>130</v>
      </c>
      <c r="D6" s="41" t="s">
        <v>97</v>
      </c>
      <c r="E6" s="40" t="s">
        <v>132</v>
      </c>
      <c r="F6" s="40" t="s">
        <v>289</v>
      </c>
      <c r="G6" s="40" t="s">
        <v>146</v>
      </c>
      <c r="H6" s="40" t="s">
        <v>131</v>
      </c>
      <c r="I6" s="42" t="s">
        <v>13</v>
      </c>
      <c r="J6" s="39" t="s">
        <v>18</v>
      </c>
      <c r="K6" s="40" t="s">
        <v>19</v>
      </c>
      <c r="L6" s="43" t="s">
        <v>98</v>
      </c>
      <c r="M6" s="44" t="s">
        <v>135</v>
      </c>
      <c r="N6" s="44" t="s">
        <v>86</v>
      </c>
      <c r="O6" s="45" t="s">
        <v>13</v>
      </c>
      <c r="P6" s="46"/>
      <c r="Q6" s="46" t="s">
        <v>5</v>
      </c>
      <c r="R6" s="47" t="s">
        <v>20</v>
      </c>
      <c r="S6" s="48" t="s">
        <v>21</v>
      </c>
      <c r="T6" s="49" t="s">
        <v>87</v>
      </c>
      <c r="U6" s="44" t="s">
        <v>88</v>
      </c>
      <c r="V6" s="45"/>
      <c r="W6" s="112" t="s">
        <v>136</v>
      </c>
      <c r="X6" s="113" t="s">
        <v>137</v>
      </c>
      <c r="Y6" s="113" t="s">
        <v>138</v>
      </c>
      <c r="Z6" s="113" t="s">
        <v>139</v>
      </c>
      <c r="AA6" s="45"/>
      <c r="AB6" s="50" t="s">
        <v>89</v>
      </c>
      <c r="AC6" s="44" t="s">
        <v>90</v>
      </c>
      <c r="AD6" s="44" t="s">
        <v>290</v>
      </c>
      <c r="AE6" s="45"/>
      <c r="AF6" s="50" t="s">
        <v>22</v>
      </c>
      <c r="AG6" s="44" t="s">
        <v>23</v>
      </c>
      <c r="AH6" s="44" t="s">
        <v>24</v>
      </c>
      <c r="AI6" s="45"/>
      <c r="AJ6" s="50" t="s">
        <v>25</v>
      </c>
      <c r="AK6" s="44" t="s">
        <v>26</v>
      </c>
      <c r="AL6" s="44" t="s">
        <v>291</v>
      </c>
      <c r="AM6" s="45"/>
      <c r="AN6" s="50" t="s">
        <v>91</v>
      </c>
      <c r="AO6" s="46" t="s">
        <v>85</v>
      </c>
      <c r="AP6" s="51" t="s">
        <v>1</v>
      </c>
      <c r="AQ6" s="295" t="s">
        <v>292</v>
      </c>
      <c r="AR6" s="44" t="s">
        <v>27</v>
      </c>
      <c r="AS6" s="44" t="s">
        <v>28</v>
      </c>
      <c r="AT6" s="45" t="s">
        <v>13</v>
      </c>
      <c r="AU6" s="46"/>
      <c r="AV6" s="535"/>
      <c r="AW6" s="149"/>
      <c r="AX6" s="358" t="s">
        <v>453</v>
      </c>
      <c r="AY6" s="88" t="s">
        <v>92</v>
      </c>
      <c r="AZ6" s="89" t="s">
        <v>93</v>
      </c>
    </row>
    <row r="7" spans="1:52" s="133" customFormat="1" ht="36" customHeight="1" thickBot="1">
      <c r="A7" s="116" t="s">
        <v>367</v>
      </c>
      <c r="B7" s="117"/>
      <c r="C7" s="118"/>
      <c r="D7" s="118"/>
      <c r="E7" s="118"/>
      <c r="F7" s="118">
        <v>4433000</v>
      </c>
      <c r="G7" s="118">
        <v>177900</v>
      </c>
      <c r="H7" s="118">
        <v>1535467</v>
      </c>
      <c r="I7" s="119">
        <f>SUM(B7:H7)</f>
        <v>6146367</v>
      </c>
      <c r="J7" s="120"/>
      <c r="K7" s="118"/>
      <c r="L7" s="118"/>
      <c r="M7" s="118"/>
      <c r="N7" s="118">
        <v>350000</v>
      </c>
      <c r="O7" s="121">
        <f>SUM(J7:N7)</f>
        <v>350000</v>
      </c>
      <c r="P7" s="122">
        <f>+I7+O7</f>
        <v>6496367</v>
      </c>
      <c r="Q7" s="123"/>
      <c r="R7" s="124"/>
      <c r="S7" s="125"/>
      <c r="T7" s="125"/>
      <c r="U7" s="125">
        <v>59131</v>
      </c>
      <c r="V7" s="119">
        <f>SUM(R7:U7)</f>
        <v>59131</v>
      </c>
      <c r="W7" s="121"/>
      <c r="X7" s="126"/>
      <c r="Y7" s="126"/>
      <c r="Z7" s="126"/>
      <c r="AA7" s="127">
        <f>SUM(W7:Z7)</f>
        <v>0</v>
      </c>
      <c r="AB7" s="124">
        <v>2637858</v>
      </c>
      <c r="AC7" s="125"/>
      <c r="AD7" s="125"/>
      <c r="AE7" s="119">
        <f>SUM(AB7:AD7)</f>
        <v>2637858</v>
      </c>
      <c r="AF7" s="124">
        <v>19622482</v>
      </c>
      <c r="AG7" s="125"/>
      <c r="AH7" s="125">
        <v>150000</v>
      </c>
      <c r="AI7" s="119">
        <f>SUM(AF7:AH7)</f>
        <v>19772482</v>
      </c>
      <c r="AJ7" s="124"/>
      <c r="AK7" s="125"/>
      <c r="AL7" s="125"/>
      <c r="AM7" s="119">
        <f>SUM(AJ7:AL7)</f>
        <v>0</v>
      </c>
      <c r="AN7" s="128">
        <v>5290</v>
      </c>
      <c r="AO7" s="129">
        <v>100923</v>
      </c>
      <c r="AP7" s="124">
        <v>274718</v>
      </c>
      <c r="AQ7" s="124">
        <v>34231</v>
      </c>
      <c r="AR7" s="125"/>
      <c r="AS7" s="125"/>
      <c r="AT7" s="130">
        <f>SUM(AP7:AS7)</f>
        <v>308949</v>
      </c>
      <c r="AU7" s="131">
        <f>AN7+AO7+AT7</f>
        <v>415162</v>
      </c>
      <c r="AV7" s="132">
        <f>P7+Q7+V7+AA7+AE7+AI7+AM7+AU7</f>
        <v>29381000</v>
      </c>
      <c r="AW7" s="150"/>
      <c r="AX7" s="134">
        <v>32136000</v>
      </c>
      <c r="AY7" s="135">
        <f>AV7-AX7</f>
        <v>-2755000</v>
      </c>
      <c r="AZ7" s="136">
        <f>+AY7/AX7*100</f>
        <v>-8.5729400049788396</v>
      </c>
    </row>
    <row r="8" spans="1:52" s="3" customFormat="1" ht="36.75" customHeight="1" thickTop="1">
      <c r="A8" s="87" t="s">
        <v>2</v>
      </c>
      <c r="B8" s="5">
        <f t="shared" ref="B8:AV8" si="0">SUM(B7:B7)</f>
        <v>0</v>
      </c>
      <c r="C8" s="6">
        <f t="shared" si="0"/>
        <v>0</v>
      </c>
      <c r="D8" s="6">
        <f t="shared" si="0"/>
        <v>0</v>
      </c>
      <c r="E8" s="6">
        <f t="shared" si="0"/>
        <v>0</v>
      </c>
      <c r="F8" s="6">
        <f t="shared" si="0"/>
        <v>4433000</v>
      </c>
      <c r="G8" s="6">
        <f t="shared" si="0"/>
        <v>177900</v>
      </c>
      <c r="H8" s="6">
        <f t="shared" si="0"/>
        <v>1535467</v>
      </c>
      <c r="I8" s="12">
        <f t="shared" si="0"/>
        <v>6146367</v>
      </c>
      <c r="J8" s="7">
        <f t="shared" si="0"/>
        <v>0</v>
      </c>
      <c r="K8" s="6">
        <f t="shared" si="0"/>
        <v>0</v>
      </c>
      <c r="L8" s="7">
        <f t="shared" si="0"/>
        <v>0</v>
      </c>
      <c r="M8" s="6">
        <f>SUM(M7:M7)</f>
        <v>0</v>
      </c>
      <c r="N8" s="6">
        <f t="shared" si="0"/>
        <v>350000</v>
      </c>
      <c r="O8" s="7">
        <f t="shared" si="0"/>
        <v>350000</v>
      </c>
      <c r="P8" s="9">
        <f t="shared" si="0"/>
        <v>6496367</v>
      </c>
      <c r="Q8" s="9">
        <f t="shared" si="0"/>
        <v>0</v>
      </c>
      <c r="R8" s="7">
        <f t="shared" si="0"/>
        <v>0</v>
      </c>
      <c r="S8" s="15">
        <f t="shared" si="0"/>
        <v>0</v>
      </c>
      <c r="T8" s="14">
        <f t="shared" si="0"/>
        <v>0</v>
      </c>
      <c r="U8" s="6">
        <f t="shared" si="0"/>
        <v>59131</v>
      </c>
      <c r="V8" s="12">
        <f t="shared" si="0"/>
        <v>59131</v>
      </c>
      <c r="W8" s="12">
        <f>SUM(W7:W7)</f>
        <v>0</v>
      </c>
      <c r="X8" s="12">
        <f>SUM(X7:X7)</f>
        <v>0</v>
      </c>
      <c r="Y8" s="12">
        <f>SUM(Y7:Y7)</f>
        <v>0</v>
      </c>
      <c r="Z8" s="12">
        <f>SUM(Z7:Z7)</f>
        <v>0</v>
      </c>
      <c r="AA8" s="12">
        <f t="shared" si="0"/>
        <v>0</v>
      </c>
      <c r="AB8" s="7">
        <f t="shared" si="0"/>
        <v>2637858</v>
      </c>
      <c r="AC8" s="6">
        <f>SUM(AC7:AC7)</f>
        <v>0</v>
      </c>
      <c r="AD8" s="6">
        <f t="shared" si="0"/>
        <v>0</v>
      </c>
      <c r="AE8" s="12">
        <f t="shared" si="0"/>
        <v>2637858</v>
      </c>
      <c r="AF8" s="7">
        <f t="shared" si="0"/>
        <v>19622482</v>
      </c>
      <c r="AG8" s="6">
        <f t="shared" si="0"/>
        <v>0</v>
      </c>
      <c r="AH8" s="6">
        <f t="shared" si="0"/>
        <v>150000</v>
      </c>
      <c r="AI8" s="12">
        <f t="shared" si="0"/>
        <v>19772482</v>
      </c>
      <c r="AJ8" s="7">
        <f t="shared" si="0"/>
        <v>0</v>
      </c>
      <c r="AK8" s="6">
        <f>SUM(AK7:AK7)</f>
        <v>0</v>
      </c>
      <c r="AL8" s="6">
        <f t="shared" si="0"/>
        <v>0</v>
      </c>
      <c r="AM8" s="12">
        <f t="shared" si="0"/>
        <v>0</v>
      </c>
      <c r="AN8" s="5">
        <f t="shared" si="0"/>
        <v>5290</v>
      </c>
      <c r="AO8" s="6">
        <f t="shared" si="0"/>
        <v>100923</v>
      </c>
      <c r="AP8" s="6">
        <f t="shared" si="0"/>
        <v>274718</v>
      </c>
      <c r="AQ8" s="6"/>
      <c r="AR8" s="6">
        <f t="shared" si="0"/>
        <v>0</v>
      </c>
      <c r="AS8" s="6">
        <f t="shared" si="0"/>
        <v>0</v>
      </c>
      <c r="AT8" s="12">
        <f t="shared" si="0"/>
        <v>308949</v>
      </c>
      <c r="AU8" s="9">
        <f t="shared" si="0"/>
        <v>415162</v>
      </c>
      <c r="AV8" s="8">
        <f t="shared" si="0"/>
        <v>29381000</v>
      </c>
      <c r="AW8" s="151"/>
      <c r="AX8" s="13">
        <f>SUM(AX7:AX7)</f>
        <v>32136000</v>
      </c>
      <c r="AY8" s="13">
        <f>SUM(AY7:AY7)</f>
        <v>-2755000</v>
      </c>
      <c r="AZ8" s="16">
        <f>+AY8/AX8*100</f>
        <v>-8.5729400049788396</v>
      </c>
    </row>
    <row r="9" spans="1:52" ht="21" customHeight="1">
      <c r="A9" s="17" t="s">
        <v>293</v>
      </c>
      <c r="C9" s="17"/>
      <c r="D9" s="527"/>
      <c r="E9" s="258"/>
      <c r="F9" s="258"/>
      <c r="G9" s="258"/>
      <c r="H9" s="259"/>
      <c r="I9" s="261"/>
      <c r="AN9" s="527"/>
      <c r="AO9" s="137"/>
      <c r="AP9" s="259"/>
      <c r="AQ9" s="259"/>
      <c r="AR9" s="261"/>
    </row>
    <row r="10" spans="1:52" ht="21.75" customHeight="1">
      <c r="A10" s="115" t="s">
        <v>294</v>
      </c>
      <c r="B10" s="115"/>
      <c r="C10" s="115"/>
      <c r="D10" s="527"/>
      <c r="E10" s="258"/>
      <c r="F10" s="258"/>
      <c r="G10" s="258"/>
      <c r="H10" s="259"/>
      <c r="I10" s="260"/>
      <c r="AN10" s="527"/>
      <c r="AO10" s="137"/>
      <c r="AP10" s="259"/>
      <c r="AQ10" s="259"/>
      <c r="AR10" s="264"/>
    </row>
    <row r="11" spans="1:52" ht="21.75" customHeight="1">
      <c r="D11" s="260"/>
      <c r="E11" s="258"/>
      <c r="F11" s="258"/>
      <c r="G11" s="258"/>
      <c r="H11" s="260"/>
      <c r="I11" s="260"/>
      <c r="AN11" s="527"/>
      <c r="AO11" s="258"/>
      <c r="AP11" s="263"/>
      <c r="AQ11" s="263"/>
      <c r="AR11" s="262"/>
    </row>
  </sheetData>
  <mergeCells count="8">
    <mergeCell ref="AN9:AN11"/>
    <mergeCell ref="AY4:AZ5"/>
    <mergeCell ref="A2:AV2"/>
    <mergeCell ref="AV4:AV6"/>
    <mergeCell ref="W4:AA4"/>
    <mergeCell ref="W5:Z5"/>
    <mergeCell ref="D9:D10"/>
    <mergeCell ref="AX4:AX5"/>
  </mergeCells>
  <phoneticPr fontId="4" type="noConversion"/>
  <printOptions horizontalCentered="1" gridLinesSet="0"/>
  <pageMargins left="0.39370078740157483" right="0.15748031496062992" top="1.4173228346456694" bottom="0.62992125984251968" header="0.82677165354330717" footer="0.47244094488188981"/>
  <pageSetup paperSize="9" scale="50" orientation="landscape" cellComments="asDisplayed" horizontalDpi="4294967292" r:id="rId1"/>
  <headerFooter alignWithMargins="0"/>
  <colBreaks count="2" manualBreakCount="2">
    <brk id="16" max="22" man="1"/>
    <brk id="31" max="22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44"/>
  <sheetViews>
    <sheetView view="pageBreakPreview" zoomScaleNormal="100" zoomScaleSheetLayoutView="100" workbookViewId="0">
      <selection activeCell="G57" sqref="G57"/>
    </sheetView>
  </sheetViews>
  <sheetFormatPr defaultColWidth="10" defaultRowHeight="18" customHeight="1"/>
  <cols>
    <col min="1" max="1" width="3.7265625" style="426" customWidth="1"/>
    <col min="2" max="2" width="3.90625" style="426" customWidth="1"/>
    <col min="3" max="3" width="14.26953125" style="426" customWidth="1"/>
    <col min="4" max="4" width="9.7265625" style="426" customWidth="1"/>
    <col min="5" max="5" width="10.36328125" style="426" customWidth="1"/>
    <col min="6" max="6" width="11.36328125" style="426" customWidth="1"/>
    <col min="7" max="7" width="42.453125" style="426" customWidth="1"/>
    <col min="8" max="8" width="14.7265625" style="426" customWidth="1"/>
    <col min="9" max="16384" width="10" style="426"/>
  </cols>
  <sheetData>
    <row r="1" spans="1:8" ht="33.6" customHeight="1">
      <c r="A1" s="521" t="s">
        <v>475</v>
      </c>
      <c r="B1" s="521"/>
      <c r="C1" s="521"/>
      <c r="D1" s="521"/>
      <c r="E1" s="521"/>
      <c r="F1" s="521"/>
      <c r="G1" s="521"/>
      <c r="H1" s="521"/>
    </row>
    <row r="2" spans="1:8" s="428" customFormat="1" ht="17.399999999999999" customHeight="1">
      <c r="A2" s="401" t="s">
        <v>491</v>
      </c>
      <c r="B2" s="402"/>
      <c r="C2" s="402"/>
      <c r="D2" s="406"/>
      <c r="E2" s="427"/>
      <c r="F2" s="427"/>
    </row>
    <row r="3" spans="1:8" s="428" customFormat="1" ht="19.95" customHeight="1">
      <c r="A3" s="522" t="s">
        <v>81</v>
      </c>
      <c r="B3" s="523"/>
      <c r="C3" s="524"/>
      <c r="D3" s="525" t="s">
        <v>454</v>
      </c>
      <c r="E3" s="525" t="s">
        <v>455</v>
      </c>
      <c r="F3" s="525" t="s">
        <v>156</v>
      </c>
      <c r="G3" s="525" t="s">
        <v>260</v>
      </c>
      <c r="H3" s="526"/>
    </row>
    <row r="4" spans="1:8" s="428" customFormat="1" ht="19.95" customHeight="1">
      <c r="A4" s="182" t="s">
        <v>78</v>
      </c>
      <c r="B4" s="182" t="s">
        <v>79</v>
      </c>
      <c r="C4" s="182" t="s">
        <v>80</v>
      </c>
      <c r="D4" s="526"/>
      <c r="E4" s="526"/>
      <c r="F4" s="526"/>
      <c r="G4" s="526"/>
      <c r="H4" s="526"/>
    </row>
    <row r="5" spans="1:8" s="428" customFormat="1" ht="21.9" customHeight="1">
      <c r="A5" s="548" t="s">
        <v>207</v>
      </c>
      <c r="B5" s="548"/>
      <c r="C5" s="548"/>
      <c r="D5" s="195">
        <f>D6</f>
        <v>62861</v>
      </c>
      <c r="E5" s="195">
        <f>E6</f>
        <v>54520</v>
      </c>
      <c r="F5" s="196">
        <f t="shared" ref="F5:F10" si="0">SUM(D5-E5)</f>
        <v>8341</v>
      </c>
      <c r="G5" s="190"/>
      <c r="H5" s="197"/>
    </row>
    <row r="6" spans="1:8" s="428" customFormat="1" ht="21.9" customHeight="1">
      <c r="A6" s="198"/>
      <c r="B6" s="544" t="s">
        <v>207</v>
      </c>
      <c r="C6" s="544"/>
      <c r="D6" s="199">
        <f>D7+D8+D9+D10</f>
        <v>62861</v>
      </c>
      <c r="E6" s="199">
        <f>E7+E8+E9+E10</f>
        <v>54520</v>
      </c>
      <c r="F6" s="200">
        <f>SUM(D6-E6)</f>
        <v>8341</v>
      </c>
      <c r="G6" s="190"/>
      <c r="H6" s="201"/>
    </row>
    <row r="7" spans="1:8" s="428" customFormat="1" ht="21.9" customHeight="1">
      <c r="A7" s="202"/>
      <c r="B7" s="212"/>
      <c r="C7" s="212" t="s">
        <v>208</v>
      </c>
      <c r="D7" s="213">
        <v>42763</v>
      </c>
      <c r="E7" s="213">
        <v>38520</v>
      </c>
      <c r="F7" s="214">
        <f>SUM(D7-E7)</f>
        <v>4243</v>
      </c>
      <c r="G7" s="189" t="s">
        <v>456</v>
      </c>
      <c r="H7" s="215">
        <v>42762774</v>
      </c>
    </row>
    <row r="8" spans="1:8" s="428" customFormat="1" ht="21.9" customHeight="1">
      <c r="A8" s="202"/>
      <c r="B8" s="202"/>
      <c r="C8" s="198" t="s">
        <v>209</v>
      </c>
      <c r="D8" s="203">
        <v>17230</v>
      </c>
      <c r="E8" s="203">
        <v>12000</v>
      </c>
      <c r="F8" s="204">
        <f t="shared" si="0"/>
        <v>5230</v>
      </c>
      <c r="G8" s="189" t="s">
        <v>457</v>
      </c>
      <c r="H8" s="188">
        <v>17230500</v>
      </c>
    </row>
    <row r="9" spans="1:8" s="428" customFormat="1" ht="21.9" customHeight="1">
      <c r="A9" s="202"/>
      <c r="B9" s="202"/>
      <c r="C9" s="198" t="s">
        <v>210</v>
      </c>
      <c r="D9" s="203">
        <v>0</v>
      </c>
      <c r="E9" s="203">
        <v>0</v>
      </c>
      <c r="F9" s="204">
        <f t="shared" si="0"/>
        <v>0</v>
      </c>
      <c r="G9" s="192"/>
      <c r="H9" s="188"/>
    </row>
    <row r="10" spans="1:8" s="428" customFormat="1" ht="21.9" customHeight="1">
      <c r="A10" s="202"/>
      <c r="B10" s="202"/>
      <c r="C10" s="198" t="s">
        <v>211</v>
      </c>
      <c r="D10" s="203">
        <v>2868</v>
      </c>
      <c r="E10" s="203">
        <v>4000</v>
      </c>
      <c r="F10" s="204">
        <f t="shared" si="0"/>
        <v>-1132</v>
      </c>
      <c r="G10" s="189" t="s">
        <v>458</v>
      </c>
      <c r="H10" s="188">
        <v>2868000</v>
      </c>
    </row>
    <row r="11" spans="1:8" s="428" customFormat="1" ht="21.9" customHeight="1">
      <c r="A11" s="544" t="s">
        <v>212</v>
      </c>
      <c r="B11" s="544"/>
      <c r="C11" s="544"/>
      <c r="D11" s="199">
        <f>D12+D18</f>
        <v>6558272</v>
      </c>
      <c r="E11" s="199">
        <f>E12+E18</f>
        <v>5040138</v>
      </c>
      <c r="F11" s="200">
        <f t="shared" ref="F11:F19" si="1">SUM(D11-E11)</f>
        <v>1518134</v>
      </c>
      <c r="G11" s="190"/>
      <c r="H11" s="201"/>
    </row>
    <row r="12" spans="1:8" s="428" customFormat="1" ht="21.9" customHeight="1">
      <c r="A12" s="198"/>
      <c r="B12" s="544" t="s">
        <v>213</v>
      </c>
      <c r="C12" s="544"/>
      <c r="D12" s="199">
        <f>D13+D14+D15+D16+D17</f>
        <v>5140447</v>
      </c>
      <c r="E12" s="199">
        <f>E13+E14+E15+E16+E17</f>
        <v>3475138</v>
      </c>
      <c r="F12" s="200">
        <f t="shared" si="1"/>
        <v>1665309</v>
      </c>
      <c r="G12" s="190"/>
      <c r="H12" s="201"/>
    </row>
    <row r="13" spans="1:8" s="428" customFormat="1" ht="21.9" customHeight="1">
      <c r="A13" s="202"/>
      <c r="B13" s="198"/>
      <c r="C13" s="198" t="s">
        <v>214</v>
      </c>
      <c r="D13" s="203">
        <v>1734640</v>
      </c>
      <c r="E13" s="203">
        <v>2130405</v>
      </c>
      <c r="F13" s="204">
        <f t="shared" si="1"/>
        <v>-395765</v>
      </c>
      <c r="G13" s="192" t="s">
        <v>444</v>
      </c>
      <c r="H13" s="188">
        <v>1734640230</v>
      </c>
    </row>
    <row r="14" spans="1:8" s="428" customFormat="1" ht="21.9" customHeight="1">
      <c r="A14" s="202"/>
      <c r="B14" s="202"/>
      <c r="C14" s="198" t="s">
        <v>215</v>
      </c>
      <c r="D14" s="203">
        <v>441366</v>
      </c>
      <c r="E14" s="203">
        <v>472572</v>
      </c>
      <c r="F14" s="204">
        <f t="shared" si="1"/>
        <v>-31206</v>
      </c>
      <c r="G14" s="192" t="s">
        <v>445</v>
      </c>
      <c r="H14" s="188">
        <v>441365620</v>
      </c>
    </row>
    <row r="15" spans="1:8" s="428" customFormat="1" ht="21.9" customHeight="1">
      <c r="A15" s="202"/>
      <c r="B15" s="202"/>
      <c r="C15" s="198" t="s">
        <v>216</v>
      </c>
      <c r="D15" s="203">
        <v>255553</v>
      </c>
      <c r="E15" s="203">
        <v>0</v>
      </c>
      <c r="F15" s="204">
        <f t="shared" si="1"/>
        <v>255553</v>
      </c>
      <c r="G15" s="344" t="s">
        <v>476</v>
      </c>
      <c r="H15" s="345">
        <v>255552710</v>
      </c>
    </row>
    <row r="16" spans="1:8" s="428" customFormat="1" ht="21.9" customHeight="1">
      <c r="A16" s="202"/>
      <c r="B16" s="202"/>
      <c r="C16" s="404" t="s">
        <v>211</v>
      </c>
      <c r="D16" s="199">
        <v>29595</v>
      </c>
      <c r="E16" s="199">
        <v>42000</v>
      </c>
      <c r="F16" s="200">
        <f t="shared" si="1"/>
        <v>-12405</v>
      </c>
      <c r="G16" s="218" t="s">
        <v>528</v>
      </c>
      <c r="H16" s="188">
        <v>29594720</v>
      </c>
    </row>
    <row r="17" spans="1:8" s="428" customFormat="1" ht="21.9" customHeight="1">
      <c r="A17" s="202"/>
      <c r="B17" s="405"/>
      <c r="C17" s="404" t="s">
        <v>217</v>
      </c>
      <c r="D17" s="199">
        <v>2679293</v>
      </c>
      <c r="E17" s="199">
        <v>830161</v>
      </c>
      <c r="F17" s="200">
        <f t="shared" si="1"/>
        <v>1849132</v>
      </c>
      <c r="G17" s="394" t="s">
        <v>495</v>
      </c>
      <c r="H17" s="201">
        <v>2679292970</v>
      </c>
    </row>
    <row r="18" spans="1:8" s="428" customFormat="1" ht="21.9" customHeight="1">
      <c r="A18" s="202"/>
      <c r="B18" s="548" t="s">
        <v>218</v>
      </c>
      <c r="C18" s="548"/>
      <c r="D18" s="195">
        <f>D19+D23+D24+D25+D26+D30+D34+D35</f>
        <v>1417825</v>
      </c>
      <c r="E18" s="195">
        <f>E19+E23+E24+E25+E26+E30+E34+E35</f>
        <v>1565000</v>
      </c>
      <c r="F18" s="196">
        <f t="shared" si="1"/>
        <v>-147175</v>
      </c>
      <c r="G18" s="190"/>
      <c r="H18" s="197"/>
    </row>
    <row r="19" spans="1:8" s="428" customFormat="1" ht="21.9" customHeight="1">
      <c r="A19" s="202"/>
      <c r="B19" s="198"/>
      <c r="C19" s="198" t="s">
        <v>219</v>
      </c>
      <c r="D19" s="429">
        <v>36864</v>
      </c>
      <c r="E19" s="429">
        <v>37644</v>
      </c>
      <c r="F19" s="204">
        <f t="shared" si="1"/>
        <v>-780</v>
      </c>
      <c r="G19" s="192" t="s">
        <v>459</v>
      </c>
      <c r="H19" s="188">
        <v>22728340</v>
      </c>
    </row>
    <row r="20" spans="1:8" s="428" customFormat="1" ht="21.9" customHeight="1">
      <c r="A20" s="202"/>
      <c r="B20" s="202"/>
      <c r="C20" s="202"/>
      <c r="D20" s="430"/>
      <c r="E20" s="430"/>
      <c r="F20" s="206"/>
      <c r="G20" s="228" t="s">
        <v>477</v>
      </c>
      <c r="H20" s="226">
        <v>12575053</v>
      </c>
    </row>
    <row r="21" spans="1:8" s="428" customFormat="1" ht="21.9" customHeight="1">
      <c r="A21" s="202"/>
      <c r="B21" s="202"/>
      <c r="C21" s="202"/>
      <c r="D21" s="430"/>
      <c r="E21" s="430"/>
      <c r="F21" s="206"/>
      <c r="G21" s="228" t="s">
        <v>478</v>
      </c>
      <c r="H21" s="226">
        <v>1560993</v>
      </c>
    </row>
    <row r="22" spans="1:8" s="428" customFormat="1" ht="21.9" customHeight="1">
      <c r="A22" s="202"/>
      <c r="B22" s="202"/>
      <c r="C22" s="405"/>
      <c r="D22" s="431"/>
      <c r="E22" s="431"/>
      <c r="F22" s="196"/>
      <c r="G22" s="216" t="s">
        <v>75</v>
      </c>
      <c r="H22" s="197">
        <f>SUM(H19:H21)</f>
        <v>36864386</v>
      </c>
    </row>
    <row r="23" spans="1:8" s="428" customFormat="1" ht="21.9" customHeight="1">
      <c r="A23" s="202"/>
      <c r="B23" s="202"/>
      <c r="C23" s="404" t="s">
        <v>220</v>
      </c>
      <c r="D23" s="432">
        <v>6642</v>
      </c>
      <c r="E23" s="432">
        <v>4380</v>
      </c>
      <c r="F23" s="200">
        <f>SUM(D23-E23)</f>
        <v>2262</v>
      </c>
      <c r="G23" s="190" t="s">
        <v>446</v>
      </c>
      <c r="H23" s="201">
        <v>6641790</v>
      </c>
    </row>
    <row r="24" spans="1:8" s="428" customFormat="1" ht="21.9" customHeight="1">
      <c r="A24" s="202"/>
      <c r="B24" s="202"/>
      <c r="C24" s="405" t="s">
        <v>221</v>
      </c>
      <c r="D24" s="431">
        <v>20726</v>
      </c>
      <c r="E24" s="431">
        <v>18270</v>
      </c>
      <c r="F24" s="196">
        <f>SUM(D24-E24)</f>
        <v>2456</v>
      </c>
      <c r="G24" s="191" t="s">
        <v>447</v>
      </c>
      <c r="H24" s="197">
        <v>20726025</v>
      </c>
    </row>
    <row r="25" spans="1:8" s="428" customFormat="1" ht="21.9" customHeight="1">
      <c r="A25" s="202"/>
      <c r="B25" s="202"/>
      <c r="C25" s="404" t="s">
        <v>222</v>
      </c>
      <c r="D25" s="432">
        <v>18315</v>
      </c>
      <c r="E25" s="432">
        <v>11000</v>
      </c>
      <c r="F25" s="200">
        <f>SUM(D25-E25)</f>
        <v>7315</v>
      </c>
      <c r="G25" s="190" t="s">
        <v>448</v>
      </c>
      <c r="H25" s="201">
        <v>18315000</v>
      </c>
    </row>
    <row r="26" spans="1:8" s="428" customFormat="1" ht="21.9" customHeight="1">
      <c r="A26" s="202"/>
      <c r="B26" s="202"/>
      <c r="C26" s="198" t="s">
        <v>223</v>
      </c>
      <c r="D26" s="429">
        <v>234802</v>
      </c>
      <c r="E26" s="429">
        <v>235116</v>
      </c>
      <c r="F26" s="204">
        <f>SUM(D26-E26)</f>
        <v>-314</v>
      </c>
      <c r="G26" s="217" t="s">
        <v>368</v>
      </c>
      <c r="H26" s="207">
        <v>113490624</v>
      </c>
    </row>
    <row r="27" spans="1:8" s="428" customFormat="1" ht="21.9" customHeight="1">
      <c r="A27" s="202"/>
      <c r="B27" s="202"/>
      <c r="C27" s="202"/>
      <c r="D27" s="430"/>
      <c r="E27" s="430"/>
      <c r="F27" s="206"/>
      <c r="G27" s="227" t="s">
        <v>463</v>
      </c>
      <c r="H27" s="226">
        <v>56954420</v>
      </c>
    </row>
    <row r="28" spans="1:8" s="428" customFormat="1" ht="21.9" customHeight="1">
      <c r="A28" s="202"/>
      <c r="B28" s="202"/>
      <c r="C28" s="202"/>
      <c r="D28" s="430"/>
      <c r="E28" s="430"/>
      <c r="F28" s="206"/>
      <c r="G28" s="227" t="s">
        <v>460</v>
      </c>
      <c r="H28" s="226">
        <v>64356600</v>
      </c>
    </row>
    <row r="29" spans="1:8" s="428" customFormat="1" ht="21.9" customHeight="1">
      <c r="A29" s="202"/>
      <c r="B29" s="202"/>
      <c r="C29" s="202"/>
      <c r="D29" s="430"/>
      <c r="E29" s="430"/>
      <c r="F29" s="206"/>
      <c r="G29" s="216" t="s">
        <v>75</v>
      </c>
      <c r="H29" s="197">
        <f>SUM(H26:H28)</f>
        <v>234801644</v>
      </c>
    </row>
    <row r="30" spans="1:8" s="428" customFormat="1" ht="21.9" customHeight="1">
      <c r="A30" s="202"/>
      <c r="B30" s="202"/>
      <c r="C30" s="198" t="s">
        <v>224</v>
      </c>
      <c r="D30" s="429">
        <v>1091789</v>
      </c>
      <c r="E30" s="429">
        <v>1246350</v>
      </c>
      <c r="F30" s="204">
        <f>SUM(D30-E30)</f>
        <v>-154561</v>
      </c>
      <c r="G30" s="218" t="s">
        <v>461</v>
      </c>
      <c r="H30" s="188">
        <v>285394980</v>
      </c>
    </row>
    <row r="31" spans="1:8" s="428" customFormat="1" ht="21.9" customHeight="1">
      <c r="A31" s="202"/>
      <c r="B31" s="202"/>
      <c r="C31" s="202"/>
      <c r="D31" s="430"/>
      <c r="E31" s="430"/>
      <c r="F31" s="206"/>
      <c r="G31" s="225" t="s">
        <v>369</v>
      </c>
      <c r="H31" s="226">
        <v>127127480</v>
      </c>
    </row>
    <row r="32" spans="1:8" s="428" customFormat="1" ht="21.9" customHeight="1">
      <c r="A32" s="202"/>
      <c r="B32" s="202"/>
      <c r="C32" s="202"/>
      <c r="D32" s="430"/>
      <c r="E32" s="430"/>
      <c r="F32" s="206"/>
      <c r="G32" s="223" t="s">
        <v>479</v>
      </c>
      <c r="H32" s="207">
        <v>679266629</v>
      </c>
    </row>
    <row r="33" spans="1:8" s="428" customFormat="1" ht="21.9" customHeight="1">
      <c r="A33" s="202"/>
      <c r="B33" s="202"/>
      <c r="C33" s="202"/>
      <c r="D33" s="430"/>
      <c r="E33" s="430"/>
      <c r="F33" s="206"/>
      <c r="G33" s="216" t="s">
        <v>75</v>
      </c>
      <c r="H33" s="207">
        <f>SUM(H30:H32)</f>
        <v>1091789089</v>
      </c>
    </row>
    <row r="34" spans="1:8" s="428" customFormat="1" ht="21.9" customHeight="1">
      <c r="A34" s="202"/>
      <c r="B34" s="202"/>
      <c r="C34" s="198" t="s">
        <v>225</v>
      </c>
      <c r="D34" s="429">
        <v>8687</v>
      </c>
      <c r="E34" s="429">
        <v>12240</v>
      </c>
      <c r="F34" s="204">
        <f>SUM(D34-E34)</f>
        <v>-3553</v>
      </c>
      <c r="G34" s="219" t="s">
        <v>480</v>
      </c>
      <c r="H34" s="188">
        <v>8686800</v>
      </c>
    </row>
    <row r="35" spans="1:8" s="428" customFormat="1" ht="21.9" customHeight="1">
      <c r="A35" s="405"/>
      <c r="B35" s="405"/>
      <c r="C35" s="404" t="s">
        <v>226</v>
      </c>
      <c r="D35" s="432">
        <v>0</v>
      </c>
      <c r="E35" s="432">
        <v>0</v>
      </c>
      <c r="F35" s="200">
        <f t="shared" ref="F35:F47" si="2">SUM(D35-E35)</f>
        <v>0</v>
      </c>
      <c r="G35" s="190"/>
      <c r="H35" s="201"/>
    </row>
    <row r="36" spans="1:8" s="428" customFormat="1" ht="21.9" customHeight="1">
      <c r="A36" s="544" t="s">
        <v>227</v>
      </c>
      <c r="B36" s="544"/>
      <c r="C36" s="544"/>
      <c r="D36" s="432">
        <f>D37+D45</f>
        <v>1149031</v>
      </c>
      <c r="E36" s="432">
        <f>E37+E45</f>
        <v>3552753</v>
      </c>
      <c r="F36" s="200">
        <f t="shared" si="2"/>
        <v>-2403722</v>
      </c>
      <c r="G36" s="190"/>
      <c r="H36" s="201"/>
    </row>
    <row r="37" spans="1:8" s="428" customFormat="1" ht="21.9" customHeight="1">
      <c r="A37" s="198"/>
      <c r="B37" s="544" t="s">
        <v>228</v>
      </c>
      <c r="C37" s="544"/>
      <c r="D37" s="432">
        <f>D38+D39+D40</f>
        <v>1011556</v>
      </c>
      <c r="E37" s="432">
        <f>E38+E39+E40</f>
        <v>3268453</v>
      </c>
      <c r="F37" s="200">
        <f t="shared" si="2"/>
        <v>-2256897</v>
      </c>
      <c r="G37" s="190"/>
      <c r="H37" s="201"/>
    </row>
    <row r="38" spans="1:8" s="428" customFormat="1" ht="21.9" customHeight="1">
      <c r="A38" s="202"/>
      <c r="B38" s="202"/>
      <c r="C38" s="198" t="s">
        <v>229</v>
      </c>
      <c r="D38" s="429">
        <v>0</v>
      </c>
      <c r="E38" s="429">
        <v>0</v>
      </c>
      <c r="F38" s="204">
        <f t="shared" si="2"/>
        <v>0</v>
      </c>
      <c r="G38" s="220"/>
      <c r="H38" s="188"/>
    </row>
    <row r="39" spans="1:8" s="428" customFormat="1" ht="21.9" customHeight="1">
      <c r="A39" s="202"/>
      <c r="B39" s="202"/>
      <c r="C39" s="404" t="s">
        <v>230</v>
      </c>
      <c r="D39" s="432">
        <v>53256</v>
      </c>
      <c r="E39" s="432">
        <v>404911</v>
      </c>
      <c r="F39" s="200">
        <f t="shared" si="2"/>
        <v>-351655</v>
      </c>
      <c r="G39" s="190" t="s">
        <v>483</v>
      </c>
      <c r="H39" s="201">
        <v>53256000</v>
      </c>
    </row>
    <row r="40" spans="1:8" s="428" customFormat="1" ht="21.9" customHeight="1">
      <c r="A40" s="202"/>
      <c r="B40" s="202"/>
      <c r="C40" s="202" t="s">
        <v>231</v>
      </c>
      <c r="D40" s="430">
        <v>958300</v>
      </c>
      <c r="E40" s="430">
        <v>2863542</v>
      </c>
      <c r="F40" s="206">
        <f t="shared" si="2"/>
        <v>-1905242</v>
      </c>
      <c r="G40" s="193" t="s">
        <v>442</v>
      </c>
      <c r="H40" s="207">
        <v>317050000</v>
      </c>
    </row>
    <row r="41" spans="1:8" s="428" customFormat="1" ht="21.9" customHeight="1">
      <c r="A41" s="202"/>
      <c r="B41" s="202"/>
      <c r="C41" s="202"/>
      <c r="D41" s="430"/>
      <c r="E41" s="430"/>
      <c r="F41" s="206"/>
      <c r="G41" s="193" t="s">
        <v>443</v>
      </c>
      <c r="H41" s="207">
        <v>34167100</v>
      </c>
    </row>
    <row r="42" spans="1:8" s="428" customFormat="1" ht="21.9" customHeight="1">
      <c r="A42" s="202"/>
      <c r="B42" s="202"/>
      <c r="C42" s="202"/>
      <c r="D42" s="430"/>
      <c r="E42" s="430"/>
      <c r="F42" s="206"/>
      <c r="G42" s="193" t="s">
        <v>484</v>
      </c>
      <c r="H42" s="207">
        <v>499800000</v>
      </c>
    </row>
    <row r="43" spans="1:8" s="428" customFormat="1" ht="21.9" customHeight="1">
      <c r="A43" s="202"/>
      <c r="B43" s="202"/>
      <c r="C43" s="202"/>
      <c r="D43" s="430"/>
      <c r="E43" s="430"/>
      <c r="F43" s="206"/>
      <c r="G43" s="193" t="s">
        <v>485</v>
      </c>
      <c r="H43" s="207">
        <v>107283000</v>
      </c>
    </row>
    <row r="44" spans="1:8" s="428" customFormat="1" ht="21.9" customHeight="1">
      <c r="A44" s="202"/>
      <c r="B44" s="405"/>
      <c r="C44" s="405"/>
      <c r="D44" s="431"/>
      <c r="E44" s="431"/>
      <c r="F44" s="196"/>
      <c r="G44" s="194" t="s">
        <v>75</v>
      </c>
      <c r="H44" s="197">
        <f>SUM(H40:H43)</f>
        <v>958300100</v>
      </c>
    </row>
    <row r="45" spans="1:8" s="428" customFormat="1" ht="21.9" customHeight="1">
      <c r="A45" s="202"/>
      <c r="B45" s="548" t="s">
        <v>232</v>
      </c>
      <c r="C45" s="548"/>
      <c r="D45" s="431">
        <f>D46+D47</f>
        <v>137475</v>
      </c>
      <c r="E45" s="431">
        <f>E46+E47</f>
        <v>284300</v>
      </c>
      <c r="F45" s="196">
        <f t="shared" si="2"/>
        <v>-146825</v>
      </c>
      <c r="G45" s="191"/>
      <c r="H45" s="197"/>
    </row>
    <row r="46" spans="1:8" s="428" customFormat="1" ht="21.9" customHeight="1">
      <c r="A46" s="202"/>
      <c r="B46" s="202"/>
      <c r="C46" s="202" t="s">
        <v>233</v>
      </c>
      <c r="D46" s="430">
        <v>39701</v>
      </c>
      <c r="E46" s="430">
        <v>194300</v>
      </c>
      <c r="F46" s="206">
        <f>SUM(D46-E46)</f>
        <v>-154599</v>
      </c>
      <c r="G46" s="267" t="s">
        <v>462</v>
      </c>
      <c r="H46" s="336">
        <v>39701010</v>
      </c>
    </row>
    <row r="47" spans="1:8" s="428" customFormat="1" ht="21.9" customHeight="1">
      <c r="A47" s="202"/>
      <c r="B47" s="202"/>
      <c r="C47" s="198" t="s">
        <v>234</v>
      </c>
      <c r="D47" s="203">
        <v>97774</v>
      </c>
      <c r="E47" s="203">
        <v>90000</v>
      </c>
      <c r="F47" s="204">
        <f t="shared" si="2"/>
        <v>7774</v>
      </c>
      <c r="G47" s="221" t="s">
        <v>486</v>
      </c>
      <c r="H47" s="188">
        <v>97773730</v>
      </c>
    </row>
    <row r="48" spans="1:8" s="428" customFormat="1" ht="21.9" customHeight="1">
      <c r="A48" s="549" t="s">
        <v>235</v>
      </c>
      <c r="B48" s="549"/>
      <c r="C48" s="549"/>
      <c r="D48" s="199">
        <f>D49</f>
        <v>20609600</v>
      </c>
      <c r="E48" s="199">
        <f>E49</f>
        <v>23099226</v>
      </c>
      <c r="F48" s="200">
        <f>SUM(D48-E48)</f>
        <v>-2489626</v>
      </c>
      <c r="G48" s="190"/>
      <c r="H48" s="201"/>
    </row>
    <row r="49" spans="1:8" s="428" customFormat="1" ht="21.9" customHeight="1">
      <c r="A49" s="209"/>
      <c r="B49" s="550" t="s">
        <v>236</v>
      </c>
      <c r="C49" s="550"/>
      <c r="D49" s="276">
        <f>D50+D87+D100+D113+D114+D115+D116</f>
        <v>20609600</v>
      </c>
      <c r="E49" s="276">
        <f>E50+E87+E100+E113+E114+E115+E116</f>
        <v>23099226</v>
      </c>
      <c r="F49" s="277">
        <f>SUM(D49-E49)</f>
        <v>-2489626</v>
      </c>
      <c r="G49" s="190"/>
      <c r="H49" s="201"/>
    </row>
    <row r="50" spans="1:8" s="428" customFormat="1" ht="21.9" customHeight="1">
      <c r="A50" s="210"/>
      <c r="B50" s="209"/>
      <c r="C50" s="289" t="s">
        <v>295</v>
      </c>
      <c r="D50" s="203">
        <v>3740551</v>
      </c>
      <c r="E50" s="203">
        <v>3963343</v>
      </c>
      <c r="F50" s="204">
        <f>SUM(D50-E50)</f>
        <v>-222792</v>
      </c>
      <c r="G50" s="220" t="s">
        <v>370</v>
      </c>
      <c r="H50" s="188">
        <v>139207170</v>
      </c>
    </row>
    <row r="51" spans="1:8" s="428" customFormat="1" ht="21.9" customHeight="1">
      <c r="A51" s="210"/>
      <c r="B51" s="210"/>
      <c r="C51" s="290"/>
      <c r="D51" s="205"/>
      <c r="E51" s="205"/>
      <c r="F51" s="206"/>
      <c r="G51" s="337" t="s">
        <v>371</v>
      </c>
      <c r="H51" s="207">
        <v>171668150</v>
      </c>
    </row>
    <row r="52" spans="1:8" s="428" customFormat="1" ht="21.9" customHeight="1">
      <c r="A52" s="210"/>
      <c r="B52" s="210"/>
      <c r="C52" s="290"/>
      <c r="D52" s="205"/>
      <c r="E52" s="205"/>
      <c r="F52" s="206"/>
      <c r="G52" s="337" t="s">
        <v>372</v>
      </c>
      <c r="H52" s="207">
        <v>178631820</v>
      </c>
    </row>
    <row r="53" spans="1:8" s="428" customFormat="1" ht="21.9" customHeight="1">
      <c r="A53" s="210"/>
      <c r="B53" s="210"/>
      <c r="C53" s="290"/>
      <c r="D53" s="205"/>
      <c r="E53" s="205"/>
      <c r="F53" s="206"/>
      <c r="G53" s="337" t="s">
        <v>373</v>
      </c>
      <c r="H53" s="207">
        <v>100634330</v>
      </c>
    </row>
    <row r="54" spans="1:8" s="428" customFormat="1" ht="21.9" customHeight="1">
      <c r="A54" s="210"/>
      <c r="B54" s="210"/>
      <c r="C54" s="290"/>
      <c r="D54" s="205"/>
      <c r="E54" s="205"/>
      <c r="F54" s="206"/>
      <c r="G54" s="337" t="s">
        <v>374</v>
      </c>
      <c r="H54" s="207">
        <v>94414000</v>
      </c>
    </row>
    <row r="55" spans="1:8" s="428" customFormat="1" ht="21.9" customHeight="1">
      <c r="A55" s="210"/>
      <c r="B55" s="210"/>
      <c r="C55" s="290"/>
      <c r="D55" s="205"/>
      <c r="E55" s="205"/>
      <c r="F55" s="206"/>
      <c r="G55" s="337" t="s">
        <v>375</v>
      </c>
      <c r="H55" s="207">
        <v>24573270</v>
      </c>
    </row>
    <row r="56" spans="1:8" s="428" customFormat="1" ht="21.9" customHeight="1">
      <c r="A56" s="210"/>
      <c r="B56" s="210"/>
      <c r="C56" s="290"/>
      <c r="D56" s="205"/>
      <c r="E56" s="205"/>
      <c r="F56" s="206"/>
      <c r="G56" s="337" t="s">
        <v>376</v>
      </c>
      <c r="H56" s="207">
        <v>142238692</v>
      </c>
    </row>
    <row r="57" spans="1:8" s="428" customFormat="1" ht="21.9" customHeight="1">
      <c r="A57" s="210"/>
      <c r="B57" s="210"/>
      <c r="C57" s="290"/>
      <c r="D57" s="205"/>
      <c r="E57" s="205"/>
      <c r="F57" s="206"/>
      <c r="G57" s="337" t="s">
        <v>377</v>
      </c>
      <c r="H57" s="207">
        <v>73811000</v>
      </c>
    </row>
    <row r="58" spans="1:8" s="428" customFormat="1" ht="21.9" customHeight="1">
      <c r="A58" s="210"/>
      <c r="B58" s="210"/>
      <c r="C58" s="290"/>
      <c r="D58" s="205"/>
      <c r="E58" s="205"/>
      <c r="F58" s="206"/>
      <c r="G58" s="337" t="s">
        <v>378</v>
      </c>
      <c r="H58" s="207">
        <v>49643690</v>
      </c>
    </row>
    <row r="59" spans="1:8" s="428" customFormat="1" ht="21.9" customHeight="1">
      <c r="A59" s="210"/>
      <c r="B59" s="210"/>
      <c r="C59" s="290"/>
      <c r="D59" s="205"/>
      <c r="E59" s="205"/>
      <c r="F59" s="206"/>
      <c r="G59" s="337" t="s">
        <v>379</v>
      </c>
      <c r="H59" s="207">
        <v>63222900</v>
      </c>
    </row>
    <row r="60" spans="1:8" s="428" customFormat="1" ht="21.9" customHeight="1">
      <c r="A60" s="210"/>
      <c r="B60" s="210"/>
      <c r="C60" s="290"/>
      <c r="D60" s="205"/>
      <c r="E60" s="205"/>
      <c r="F60" s="206"/>
      <c r="G60" s="337" t="s">
        <v>380</v>
      </c>
      <c r="H60" s="207">
        <v>20833370</v>
      </c>
    </row>
    <row r="61" spans="1:8" s="428" customFormat="1" ht="21.9" customHeight="1">
      <c r="A61" s="210"/>
      <c r="B61" s="210"/>
      <c r="C61" s="290"/>
      <c r="D61" s="205"/>
      <c r="E61" s="205"/>
      <c r="F61" s="206"/>
      <c r="G61" s="337" t="s">
        <v>381</v>
      </c>
      <c r="H61" s="207">
        <v>111697960</v>
      </c>
    </row>
    <row r="62" spans="1:8" s="428" customFormat="1" ht="21.9" customHeight="1">
      <c r="A62" s="210"/>
      <c r="B62" s="210"/>
      <c r="C62" s="290"/>
      <c r="D62" s="205"/>
      <c r="E62" s="205"/>
      <c r="F62" s="206"/>
      <c r="G62" s="337" t="s">
        <v>382</v>
      </c>
      <c r="H62" s="207">
        <v>265225100</v>
      </c>
    </row>
    <row r="63" spans="1:8" s="428" customFormat="1" ht="21.9" customHeight="1">
      <c r="A63" s="210"/>
      <c r="B63" s="210"/>
      <c r="C63" s="290"/>
      <c r="D63" s="205"/>
      <c r="E63" s="205"/>
      <c r="F63" s="206"/>
      <c r="G63" s="337" t="s">
        <v>383</v>
      </c>
      <c r="H63" s="207">
        <v>333629720</v>
      </c>
    </row>
    <row r="64" spans="1:8" s="428" customFormat="1" ht="21.9" customHeight="1">
      <c r="A64" s="210"/>
      <c r="B64" s="210"/>
      <c r="C64" s="290"/>
      <c r="D64" s="205"/>
      <c r="E64" s="205"/>
      <c r="F64" s="206"/>
      <c r="G64" s="337" t="s">
        <v>384</v>
      </c>
      <c r="H64" s="207">
        <v>311517850</v>
      </c>
    </row>
    <row r="65" spans="1:8" s="428" customFormat="1" ht="21.9" customHeight="1">
      <c r="A65" s="210"/>
      <c r="B65" s="210"/>
      <c r="C65" s="290"/>
      <c r="D65" s="205"/>
      <c r="E65" s="205"/>
      <c r="F65" s="206"/>
      <c r="G65" s="337" t="s">
        <v>385</v>
      </c>
      <c r="H65" s="207">
        <v>186816870</v>
      </c>
    </row>
    <row r="66" spans="1:8" s="428" customFormat="1" ht="21.9" customHeight="1">
      <c r="A66" s="210"/>
      <c r="B66" s="210"/>
      <c r="C66" s="290"/>
      <c r="D66" s="205"/>
      <c r="E66" s="205"/>
      <c r="F66" s="206"/>
      <c r="G66" s="337" t="s">
        <v>386</v>
      </c>
      <c r="H66" s="207">
        <v>187146000</v>
      </c>
    </row>
    <row r="67" spans="1:8" s="428" customFormat="1" ht="21.9" customHeight="1">
      <c r="A67" s="210"/>
      <c r="B67" s="210"/>
      <c r="C67" s="290"/>
      <c r="D67" s="205"/>
      <c r="E67" s="205"/>
      <c r="F67" s="206"/>
      <c r="G67" s="337" t="s">
        <v>387</v>
      </c>
      <c r="H67" s="207">
        <v>45319320</v>
      </c>
    </row>
    <row r="68" spans="1:8" s="428" customFormat="1" ht="21.9" customHeight="1">
      <c r="A68" s="210"/>
      <c r="B68" s="210"/>
      <c r="C68" s="290"/>
      <c r="D68" s="205"/>
      <c r="E68" s="205"/>
      <c r="F68" s="206"/>
      <c r="G68" s="337" t="s">
        <v>388</v>
      </c>
      <c r="H68" s="207">
        <v>279488090</v>
      </c>
    </row>
    <row r="69" spans="1:8" s="428" customFormat="1" ht="21.9" customHeight="1">
      <c r="A69" s="210"/>
      <c r="B69" s="210"/>
      <c r="C69" s="290"/>
      <c r="D69" s="205"/>
      <c r="E69" s="205"/>
      <c r="F69" s="206"/>
      <c r="G69" s="337" t="s">
        <v>389</v>
      </c>
      <c r="H69" s="207">
        <v>145597000</v>
      </c>
    </row>
    <row r="70" spans="1:8" s="428" customFormat="1" ht="21.9" customHeight="1">
      <c r="A70" s="210"/>
      <c r="B70" s="210"/>
      <c r="C70" s="290"/>
      <c r="D70" s="205"/>
      <c r="E70" s="205"/>
      <c r="F70" s="206"/>
      <c r="G70" s="337" t="s">
        <v>390</v>
      </c>
      <c r="H70" s="207">
        <v>84401220</v>
      </c>
    </row>
    <row r="71" spans="1:8" s="428" customFormat="1" ht="21.9" customHeight="1">
      <c r="A71" s="210"/>
      <c r="B71" s="210"/>
      <c r="C71" s="290"/>
      <c r="D71" s="205"/>
      <c r="E71" s="205"/>
      <c r="F71" s="206"/>
      <c r="G71" s="337" t="s">
        <v>391</v>
      </c>
      <c r="H71" s="207">
        <v>122543680</v>
      </c>
    </row>
    <row r="72" spans="1:8" s="428" customFormat="1" ht="21.9" customHeight="1">
      <c r="A72" s="210"/>
      <c r="B72" s="210"/>
      <c r="C72" s="290"/>
      <c r="D72" s="205"/>
      <c r="E72" s="205"/>
      <c r="F72" s="206"/>
      <c r="G72" s="337" t="s">
        <v>392</v>
      </c>
      <c r="H72" s="207">
        <v>42411250</v>
      </c>
    </row>
    <row r="73" spans="1:8" s="428" customFormat="1" ht="21.9" customHeight="1">
      <c r="A73" s="210"/>
      <c r="B73" s="210"/>
      <c r="C73" s="290"/>
      <c r="D73" s="205"/>
      <c r="E73" s="205"/>
      <c r="F73" s="206"/>
      <c r="G73" s="337" t="s">
        <v>393</v>
      </c>
      <c r="H73" s="207">
        <v>195011340</v>
      </c>
    </row>
    <row r="74" spans="1:8" s="428" customFormat="1" ht="21.9" customHeight="1">
      <c r="A74" s="210"/>
      <c r="B74" s="210"/>
      <c r="C74" s="290"/>
      <c r="D74" s="205"/>
      <c r="E74" s="205"/>
      <c r="F74" s="206"/>
      <c r="G74" s="337" t="s">
        <v>394</v>
      </c>
      <c r="H74" s="207">
        <v>55286440</v>
      </c>
    </row>
    <row r="75" spans="1:8" s="428" customFormat="1" ht="21.9" customHeight="1">
      <c r="A75" s="210"/>
      <c r="B75" s="210"/>
      <c r="C75" s="290"/>
      <c r="D75" s="205"/>
      <c r="E75" s="205"/>
      <c r="F75" s="206"/>
      <c r="G75" s="337" t="s">
        <v>395</v>
      </c>
      <c r="H75" s="207">
        <v>54034790</v>
      </c>
    </row>
    <row r="76" spans="1:8" s="428" customFormat="1" ht="21.9" customHeight="1">
      <c r="A76" s="210"/>
      <c r="B76" s="210"/>
      <c r="C76" s="290"/>
      <c r="D76" s="205"/>
      <c r="E76" s="205"/>
      <c r="F76" s="206"/>
      <c r="G76" s="337" t="s">
        <v>396</v>
      </c>
      <c r="H76" s="207">
        <v>57315420</v>
      </c>
    </row>
    <row r="77" spans="1:8" s="428" customFormat="1" ht="21.9" customHeight="1">
      <c r="A77" s="210"/>
      <c r="B77" s="210"/>
      <c r="C77" s="290"/>
      <c r="D77" s="205"/>
      <c r="E77" s="205"/>
      <c r="F77" s="206"/>
      <c r="G77" s="337" t="s">
        <v>397</v>
      </c>
      <c r="H77" s="207">
        <v>28555130</v>
      </c>
    </row>
    <row r="78" spans="1:8" s="428" customFormat="1" ht="21.9" customHeight="1">
      <c r="A78" s="210"/>
      <c r="B78" s="210"/>
      <c r="C78" s="290"/>
      <c r="D78" s="205"/>
      <c r="E78" s="205"/>
      <c r="F78" s="206"/>
      <c r="G78" s="337" t="s">
        <v>398</v>
      </c>
      <c r="H78" s="207">
        <v>26343000</v>
      </c>
    </row>
    <row r="79" spans="1:8" s="428" customFormat="1" ht="21.9" customHeight="1">
      <c r="A79" s="210"/>
      <c r="B79" s="210"/>
      <c r="C79" s="290"/>
      <c r="D79" s="205"/>
      <c r="E79" s="205"/>
      <c r="F79" s="206"/>
      <c r="G79" s="337" t="s">
        <v>399</v>
      </c>
      <c r="H79" s="207">
        <v>12227478</v>
      </c>
    </row>
    <row r="80" spans="1:8" s="428" customFormat="1" ht="21.9" customHeight="1">
      <c r="A80" s="210"/>
      <c r="B80" s="210"/>
      <c r="C80" s="290"/>
      <c r="D80" s="205"/>
      <c r="E80" s="205"/>
      <c r="F80" s="206"/>
      <c r="G80" s="337" t="s">
        <v>400</v>
      </c>
      <c r="H80" s="207">
        <v>46859110</v>
      </c>
    </row>
    <row r="81" spans="1:8" s="428" customFormat="1" ht="21.9" customHeight="1">
      <c r="A81" s="210"/>
      <c r="B81" s="210"/>
      <c r="C81" s="290"/>
      <c r="D81" s="205"/>
      <c r="E81" s="205"/>
      <c r="F81" s="206"/>
      <c r="G81" s="337" t="s">
        <v>401</v>
      </c>
      <c r="H81" s="207">
        <v>14554000</v>
      </c>
    </row>
    <row r="82" spans="1:8" s="428" customFormat="1" ht="21.9" customHeight="1">
      <c r="A82" s="210"/>
      <c r="B82" s="210"/>
      <c r="C82" s="290"/>
      <c r="D82" s="205"/>
      <c r="E82" s="205"/>
      <c r="F82" s="206"/>
      <c r="G82" s="337" t="s">
        <v>402</v>
      </c>
      <c r="H82" s="207">
        <v>11596260</v>
      </c>
    </row>
    <row r="83" spans="1:8" s="428" customFormat="1" ht="21.9" customHeight="1">
      <c r="A83" s="210"/>
      <c r="B83" s="210"/>
      <c r="C83" s="290"/>
      <c r="D83" s="205"/>
      <c r="E83" s="205"/>
      <c r="F83" s="206"/>
      <c r="G83" s="337" t="s">
        <v>403</v>
      </c>
      <c r="H83" s="207">
        <v>15667810</v>
      </c>
    </row>
    <row r="84" spans="1:8" s="428" customFormat="1" ht="21.9" customHeight="1">
      <c r="A84" s="210"/>
      <c r="B84" s="210"/>
      <c r="C84" s="290"/>
      <c r="D84" s="205"/>
      <c r="E84" s="205"/>
      <c r="F84" s="206"/>
      <c r="G84" s="337" t="s">
        <v>404</v>
      </c>
      <c r="H84" s="207">
        <v>9963950</v>
      </c>
    </row>
    <row r="85" spans="1:8" s="428" customFormat="1" ht="21.9" customHeight="1">
      <c r="A85" s="210"/>
      <c r="B85" s="210"/>
      <c r="C85" s="290"/>
      <c r="D85" s="205"/>
      <c r="E85" s="205"/>
      <c r="F85" s="206"/>
      <c r="G85" s="337" t="s">
        <v>405</v>
      </c>
      <c r="H85" s="207">
        <v>38463910</v>
      </c>
    </row>
    <row r="86" spans="1:8" s="428" customFormat="1" ht="21.9" customHeight="1">
      <c r="A86" s="210"/>
      <c r="B86" s="210"/>
      <c r="C86" s="291"/>
      <c r="D86" s="195"/>
      <c r="E86" s="195"/>
      <c r="F86" s="196"/>
      <c r="G86" s="216" t="s">
        <v>75</v>
      </c>
      <c r="H86" s="197">
        <f>SUM(H50:H85)</f>
        <v>3740551090</v>
      </c>
    </row>
    <row r="87" spans="1:8" s="428" customFormat="1" ht="21.9" customHeight="1">
      <c r="A87" s="210"/>
      <c r="B87" s="210"/>
      <c r="C87" s="290" t="s">
        <v>301</v>
      </c>
      <c r="D87" s="205">
        <v>16834818</v>
      </c>
      <c r="E87" s="205">
        <v>19024578</v>
      </c>
      <c r="F87" s="206">
        <f>SUM(D87-E87)</f>
        <v>-2189760</v>
      </c>
      <c r="G87" s="193" t="s">
        <v>406</v>
      </c>
      <c r="H87" s="207">
        <v>622249337</v>
      </c>
    </row>
    <row r="88" spans="1:8" s="428" customFormat="1" ht="21.9" customHeight="1">
      <c r="A88" s="210"/>
      <c r="B88" s="210"/>
      <c r="C88" s="290"/>
      <c r="D88" s="205"/>
      <c r="E88" s="205"/>
      <c r="F88" s="206"/>
      <c r="G88" s="338" t="s">
        <v>407</v>
      </c>
      <c r="H88" s="207">
        <v>3921115808</v>
      </c>
    </row>
    <row r="89" spans="1:8" s="428" customFormat="1" ht="21.9" customHeight="1">
      <c r="A89" s="210"/>
      <c r="B89" s="210"/>
      <c r="C89" s="290"/>
      <c r="D89" s="205"/>
      <c r="E89" s="205"/>
      <c r="F89" s="206"/>
      <c r="G89" s="338" t="s">
        <v>408</v>
      </c>
      <c r="H89" s="207">
        <v>1323917005</v>
      </c>
    </row>
    <row r="90" spans="1:8" s="428" customFormat="1" ht="21.9" customHeight="1">
      <c r="A90" s="210"/>
      <c r="B90" s="210"/>
      <c r="C90" s="290"/>
      <c r="D90" s="205"/>
      <c r="E90" s="205"/>
      <c r="F90" s="206"/>
      <c r="G90" s="338" t="s">
        <v>409</v>
      </c>
      <c r="H90" s="207">
        <v>1341568180</v>
      </c>
    </row>
    <row r="91" spans="1:8" s="428" customFormat="1" ht="21.9" customHeight="1">
      <c r="A91" s="210"/>
      <c r="B91" s="210"/>
      <c r="C91" s="290"/>
      <c r="D91" s="205"/>
      <c r="E91" s="205"/>
      <c r="F91" s="206"/>
      <c r="G91" s="338" t="s">
        <v>410</v>
      </c>
      <c r="H91" s="207">
        <v>1415288000</v>
      </c>
    </row>
    <row r="92" spans="1:8" s="428" customFormat="1" ht="21.9" customHeight="1">
      <c r="A92" s="210"/>
      <c r="B92" s="210"/>
      <c r="C92" s="290"/>
      <c r="D92" s="205"/>
      <c r="E92" s="205"/>
      <c r="F92" s="206"/>
      <c r="G92" s="338" t="s">
        <v>411</v>
      </c>
      <c r="H92" s="207">
        <v>222396758</v>
      </c>
    </row>
    <row r="93" spans="1:8" s="428" customFormat="1" ht="21.9" customHeight="1">
      <c r="A93" s="210"/>
      <c r="B93" s="210"/>
      <c r="C93" s="290"/>
      <c r="D93" s="205"/>
      <c r="E93" s="205"/>
      <c r="F93" s="206"/>
      <c r="G93" s="338" t="s">
        <v>412</v>
      </c>
      <c r="H93" s="207">
        <v>3329701701</v>
      </c>
    </row>
    <row r="94" spans="1:8" s="428" customFormat="1" ht="21.9" customHeight="1">
      <c r="A94" s="210"/>
      <c r="B94" s="210"/>
      <c r="C94" s="290"/>
      <c r="D94" s="205"/>
      <c r="E94" s="205"/>
      <c r="F94" s="206"/>
      <c r="G94" s="338" t="s">
        <v>413</v>
      </c>
      <c r="H94" s="207">
        <v>613319000</v>
      </c>
    </row>
    <row r="95" spans="1:8" s="428" customFormat="1" ht="21.9" customHeight="1">
      <c r="A95" s="210"/>
      <c r="B95" s="210"/>
      <c r="C95" s="290"/>
      <c r="D95" s="205"/>
      <c r="E95" s="205"/>
      <c r="F95" s="206"/>
      <c r="G95" s="338" t="s">
        <v>414</v>
      </c>
      <c r="H95" s="207">
        <v>954420173</v>
      </c>
    </row>
    <row r="96" spans="1:8" s="428" customFormat="1" ht="21.9" customHeight="1">
      <c r="A96" s="210"/>
      <c r="B96" s="210"/>
      <c r="C96" s="290"/>
      <c r="D96" s="205"/>
      <c r="E96" s="205"/>
      <c r="F96" s="206"/>
      <c r="G96" s="338" t="s">
        <v>415</v>
      </c>
      <c r="H96" s="207">
        <v>1358033130</v>
      </c>
    </row>
    <row r="97" spans="1:8" s="428" customFormat="1" ht="21.9" customHeight="1">
      <c r="A97" s="210"/>
      <c r="B97" s="210"/>
      <c r="C97" s="290"/>
      <c r="D97" s="205"/>
      <c r="E97" s="205"/>
      <c r="F97" s="206"/>
      <c r="G97" s="428" t="s">
        <v>416</v>
      </c>
      <c r="H97" s="433">
        <v>345718774</v>
      </c>
    </row>
    <row r="98" spans="1:8" s="428" customFormat="1" ht="21.9" customHeight="1">
      <c r="A98" s="210"/>
      <c r="B98" s="210"/>
      <c r="C98" s="290"/>
      <c r="D98" s="205"/>
      <c r="E98" s="205"/>
      <c r="F98" s="206"/>
      <c r="G98" s="267" t="s">
        <v>417</v>
      </c>
      <c r="H98" s="273">
        <v>1387090261</v>
      </c>
    </row>
    <row r="99" spans="1:8" s="428" customFormat="1" ht="21.9" customHeight="1">
      <c r="A99" s="210"/>
      <c r="B99" s="210"/>
      <c r="C99" s="290"/>
      <c r="D99" s="205"/>
      <c r="E99" s="205"/>
      <c r="F99" s="206"/>
      <c r="G99" s="194" t="s">
        <v>75</v>
      </c>
      <c r="H99" s="274">
        <f>SUM(H87:H98)</f>
        <v>16834818127</v>
      </c>
    </row>
    <row r="100" spans="1:8" s="428" customFormat="1" ht="21.9" customHeight="1">
      <c r="A100" s="210"/>
      <c r="B100" s="210"/>
      <c r="C100" s="289" t="s">
        <v>296</v>
      </c>
      <c r="D100" s="203">
        <v>34231</v>
      </c>
      <c r="E100" s="203">
        <v>22000</v>
      </c>
      <c r="F100" s="204">
        <f>SUM(D100-E100)</f>
        <v>12231</v>
      </c>
      <c r="G100" s="228" t="s">
        <v>418</v>
      </c>
      <c r="H100" s="229">
        <v>3657000</v>
      </c>
    </row>
    <row r="101" spans="1:8" s="428" customFormat="1" ht="21.9" customHeight="1">
      <c r="A101" s="210"/>
      <c r="B101" s="210"/>
      <c r="C101" s="290"/>
      <c r="D101" s="205"/>
      <c r="E101" s="205"/>
      <c r="F101" s="206"/>
      <c r="G101" s="228" t="s">
        <v>419</v>
      </c>
      <c r="H101" s="229">
        <v>3785680</v>
      </c>
    </row>
    <row r="102" spans="1:8" s="428" customFormat="1" ht="21.9" customHeight="1">
      <c r="A102" s="210"/>
      <c r="B102" s="210"/>
      <c r="C102" s="290"/>
      <c r="D102" s="205"/>
      <c r="E102" s="205"/>
      <c r="F102" s="206"/>
      <c r="G102" s="228" t="s">
        <v>420</v>
      </c>
      <c r="H102" s="229">
        <v>2119000</v>
      </c>
    </row>
    <row r="103" spans="1:8" s="428" customFormat="1" ht="21.9" customHeight="1">
      <c r="A103" s="210"/>
      <c r="B103" s="210"/>
      <c r="C103" s="290"/>
      <c r="D103" s="205"/>
      <c r="E103" s="205"/>
      <c r="F103" s="206"/>
      <c r="G103" s="228" t="s">
        <v>421</v>
      </c>
      <c r="H103" s="229">
        <v>14546000</v>
      </c>
    </row>
    <row r="104" spans="1:8" s="428" customFormat="1" ht="21.9" customHeight="1">
      <c r="A104" s="210"/>
      <c r="B104" s="210"/>
      <c r="C104" s="290"/>
      <c r="D104" s="205"/>
      <c r="E104" s="205"/>
      <c r="F104" s="206"/>
      <c r="G104" s="228" t="s">
        <v>422</v>
      </c>
      <c r="H104" s="229">
        <v>1401000</v>
      </c>
    </row>
    <row r="105" spans="1:8" s="428" customFormat="1" ht="21.9" customHeight="1">
      <c r="A105" s="210"/>
      <c r="B105" s="210"/>
      <c r="C105" s="290"/>
      <c r="D105" s="205"/>
      <c r="E105" s="205"/>
      <c r="F105" s="206"/>
      <c r="G105" s="228" t="s">
        <v>423</v>
      </c>
      <c r="H105" s="229">
        <v>592000</v>
      </c>
    </row>
    <row r="106" spans="1:8" s="428" customFormat="1" ht="21.9" customHeight="1">
      <c r="A106" s="210"/>
      <c r="B106" s="210"/>
      <c r="C106" s="290"/>
      <c r="D106" s="205"/>
      <c r="E106" s="205"/>
      <c r="F106" s="206"/>
      <c r="G106" s="228" t="s">
        <v>424</v>
      </c>
      <c r="H106" s="229">
        <v>2627000</v>
      </c>
    </row>
    <row r="107" spans="1:8" s="428" customFormat="1" ht="21.9" customHeight="1">
      <c r="A107" s="210"/>
      <c r="B107" s="210"/>
      <c r="C107" s="290"/>
      <c r="D107" s="205"/>
      <c r="E107" s="205"/>
      <c r="F107" s="206"/>
      <c r="G107" s="228" t="s">
        <v>425</v>
      </c>
      <c r="H107" s="229">
        <v>588000</v>
      </c>
    </row>
    <row r="108" spans="1:8" s="428" customFormat="1" ht="21.9" customHeight="1">
      <c r="A108" s="210"/>
      <c r="B108" s="210"/>
      <c r="C108" s="290"/>
      <c r="D108" s="205"/>
      <c r="E108" s="205"/>
      <c r="F108" s="206"/>
      <c r="G108" s="228" t="s">
        <v>426</v>
      </c>
      <c r="H108" s="229">
        <v>1397000</v>
      </c>
    </row>
    <row r="109" spans="1:8" s="428" customFormat="1" ht="21.9" customHeight="1">
      <c r="A109" s="210"/>
      <c r="B109" s="210"/>
      <c r="C109" s="290"/>
      <c r="D109" s="205"/>
      <c r="E109" s="205"/>
      <c r="F109" s="206"/>
      <c r="G109" s="228" t="s">
        <v>427</v>
      </c>
      <c r="H109" s="229">
        <v>1741810</v>
      </c>
    </row>
    <row r="110" spans="1:8" s="428" customFormat="1" ht="21.9" customHeight="1">
      <c r="A110" s="210"/>
      <c r="B110" s="210"/>
      <c r="C110" s="290"/>
      <c r="D110" s="205"/>
      <c r="E110" s="205"/>
      <c r="F110" s="206"/>
      <c r="G110" s="228" t="s">
        <v>428</v>
      </c>
      <c r="H110" s="229">
        <v>359100</v>
      </c>
    </row>
    <row r="111" spans="1:8" s="428" customFormat="1" ht="21.9" customHeight="1">
      <c r="A111" s="210"/>
      <c r="B111" s="210"/>
      <c r="C111" s="290"/>
      <c r="D111" s="205"/>
      <c r="E111" s="205"/>
      <c r="F111" s="206"/>
      <c r="G111" s="267" t="s">
        <v>429</v>
      </c>
      <c r="H111" s="273">
        <v>1417060</v>
      </c>
    </row>
    <row r="112" spans="1:8" s="428" customFormat="1" ht="21.9" customHeight="1">
      <c r="A112" s="210"/>
      <c r="B112" s="210"/>
      <c r="C112" s="290"/>
      <c r="D112" s="205"/>
      <c r="E112" s="205"/>
      <c r="F112" s="206"/>
      <c r="G112" s="275" t="s">
        <v>300</v>
      </c>
      <c r="H112" s="268">
        <f>SUM(H100:H111)</f>
        <v>34230650</v>
      </c>
    </row>
    <row r="113" spans="1:8" s="428" customFormat="1" ht="21.9" customHeight="1">
      <c r="A113" s="210"/>
      <c r="B113" s="210"/>
      <c r="C113" s="289" t="s">
        <v>311</v>
      </c>
      <c r="D113" s="203">
        <v>0</v>
      </c>
      <c r="E113" s="203">
        <v>89305</v>
      </c>
      <c r="F113" s="204">
        <f>SUM(D113-E113)</f>
        <v>-89305</v>
      </c>
      <c r="G113" s="269"/>
      <c r="H113" s="270"/>
    </row>
    <row r="114" spans="1:8" s="428" customFormat="1" ht="21.9" customHeight="1">
      <c r="A114" s="210"/>
      <c r="B114" s="210"/>
      <c r="C114" s="289" t="s">
        <v>297</v>
      </c>
      <c r="D114" s="203"/>
      <c r="E114" s="203"/>
      <c r="F114" s="204"/>
      <c r="G114" s="271"/>
      <c r="H114" s="272"/>
    </row>
    <row r="115" spans="1:8" s="428" customFormat="1" ht="21.9" customHeight="1">
      <c r="A115" s="210"/>
      <c r="B115" s="210"/>
      <c r="C115" s="425" t="s">
        <v>298</v>
      </c>
      <c r="D115" s="203"/>
      <c r="E115" s="203"/>
      <c r="F115" s="204"/>
      <c r="G115" s="269"/>
      <c r="H115" s="270"/>
    </row>
    <row r="116" spans="1:8" s="428" customFormat="1" ht="21.9" customHeight="1">
      <c r="A116" s="210"/>
      <c r="B116" s="210"/>
      <c r="C116" s="289" t="s">
        <v>299</v>
      </c>
      <c r="D116" s="203"/>
      <c r="E116" s="203"/>
      <c r="F116" s="204"/>
      <c r="G116" s="192"/>
      <c r="H116" s="188"/>
    </row>
    <row r="117" spans="1:8" s="428" customFormat="1" ht="21.9" customHeight="1">
      <c r="A117" s="544" t="s">
        <v>237</v>
      </c>
      <c r="B117" s="544"/>
      <c r="C117" s="544"/>
      <c r="D117" s="199">
        <f>D118</f>
        <v>400000</v>
      </c>
      <c r="E117" s="199">
        <f>E118</f>
        <v>0</v>
      </c>
      <c r="F117" s="200">
        <f t="shared" ref="F117:F138" si="3">SUM(D117-E117)</f>
        <v>400000</v>
      </c>
      <c r="G117" s="190"/>
      <c r="H117" s="201"/>
    </row>
    <row r="118" spans="1:8" s="428" customFormat="1" ht="21.9" customHeight="1">
      <c r="A118" s="198"/>
      <c r="B118" s="544" t="s">
        <v>238</v>
      </c>
      <c r="C118" s="544"/>
      <c r="D118" s="199">
        <f>D119+D120+D121</f>
        <v>400000</v>
      </c>
      <c r="E118" s="199">
        <f>E119+E120+E121</f>
        <v>0</v>
      </c>
      <c r="F118" s="200">
        <f t="shared" si="3"/>
        <v>400000</v>
      </c>
      <c r="G118" s="190"/>
      <c r="H118" s="201"/>
    </row>
    <row r="119" spans="1:8" s="428" customFormat="1" ht="21.9" customHeight="1">
      <c r="A119" s="202"/>
      <c r="B119" s="198"/>
      <c r="C119" s="405" t="s">
        <v>239</v>
      </c>
      <c r="D119" s="199">
        <v>0</v>
      </c>
      <c r="E119" s="199">
        <v>0</v>
      </c>
      <c r="F119" s="200">
        <f t="shared" si="3"/>
        <v>0</v>
      </c>
      <c r="G119" s="190"/>
      <c r="H119" s="201"/>
    </row>
    <row r="120" spans="1:8" s="428" customFormat="1" ht="21.9" customHeight="1">
      <c r="A120" s="202"/>
      <c r="B120" s="202"/>
      <c r="C120" s="405" t="s">
        <v>240</v>
      </c>
      <c r="D120" s="195">
        <v>0</v>
      </c>
      <c r="E120" s="195">
        <v>0</v>
      </c>
      <c r="F120" s="196">
        <f t="shared" si="3"/>
        <v>0</v>
      </c>
      <c r="G120" s="191"/>
      <c r="H120" s="197"/>
    </row>
    <row r="121" spans="1:8" s="428" customFormat="1" ht="21.9" customHeight="1">
      <c r="A121" s="405"/>
      <c r="B121" s="405"/>
      <c r="C121" s="405" t="s">
        <v>241</v>
      </c>
      <c r="D121" s="195">
        <v>400000</v>
      </c>
      <c r="E121" s="195"/>
      <c r="F121" s="196">
        <f t="shared" si="3"/>
        <v>400000</v>
      </c>
      <c r="G121" s="191" t="s">
        <v>487</v>
      </c>
      <c r="H121" s="197">
        <v>400000000</v>
      </c>
    </row>
    <row r="122" spans="1:8" s="428" customFormat="1" ht="21.9" customHeight="1">
      <c r="A122" s="544" t="s">
        <v>242</v>
      </c>
      <c r="B122" s="544"/>
      <c r="C122" s="544"/>
      <c r="D122" s="199">
        <f>D123</f>
        <v>0</v>
      </c>
      <c r="E122" s="199">
        <f>E123</f>
        <v>0</v>
      </c>
      <c r="F122" s="200">
        <f t="shared" si="3"/>
        <v>0</v>
      </c>
      <c r="G122" s="190"/>
      <c r="H122" s="201"/>
    </row>
    <row r="123" spans="1:8" s="428" customFormat="1" ht="21.9" customHeight="1">
      <c r="A123" s="198"/>
      <c r="B123" s="544" t="s">
        <v>243</v>
      </c>
      <c r="C123" s="544"/>
      <c r="D123" s="199">
        <f>D124</f>
        <v>0</v>
      </c>
      <c r="E123" s="199">
        <f>E124</f>
        <v>0</v>
      </c>
      <c r="F123" s="200">
        <f t="shared" si="3"/>
        <v>0</v>
      </c>
      <c r="G123" s="190"/>
      <c r="H123" s="201"/>
    </row>
    <row r="124" spans="1:8" s="428" customFormat="1" ht="21.9" customHeight="1">
      <c r="A124" s="202"/>
      <c r="B124" s="198"/>
      <c r="C124" s="404" t="s">
        <v>244</v>
      </c>
      <c r="D124" s="199">
        <v>0</v>
      </c>
      <c r="E124" s="199">
        <v>0</v>
      </c>
      <c r="F124" s="200">
        <f t="shared" si="3"/>
        <v>0</v>
      </c>
      <c r="G124" s="190"/>
      <c r="H124" s="201"/>
    </row>
    <row r="125" spans="1:8" s="428" customFormat="1" ht="21.9" customHeight="1">
      <c r="A125" s="544" t="s">
        <v>245</v>
      </c>
      <c r="B125" s="544"/>
      <c r="C125" s="544"/>
      <c r="D125" s="199">
        <f>D126</f>
        <v>0</v>
      </c>
      <c r="E125" s="199">
        <f>E126</f>
        <v>0</v>
      </c>
      <c r="F125" s="200">
        <f t="shared" si="3"/>
        <v>0</v>
      </c>
      <c r="G125" s="190"/>
      <c r="H125" s="201"/>
    </row>
    <row r="126" spans="1:8" s="428" customFormat="1" ht="21.9" customHeight="1">
      <c r="A126" s="198"/>
      <c r="B126" s="544" t="s">
        <v>246</v>
      </c>
      <c r="C126" s="544"/>
      <c r="D126" s="199">
        <f>D127+D129</f>
        <v>0</v>
      </c>
      <c r="E126" s="199">
        <f>E127+E129</f>
        <v>0</v>
      </c>
      <c r="F126" s="200">
        <f t="shared" si="3"/>
        <v>0</v>
      </c>
      <c r="G126" s="190"/>
      <c r="H126" s="201"/>
    </row>
    <row r="127" spans="1:8" s="428" customFormat="1" ht="21.9" customHeight="1">
      <c r="A127" s="202"/>
      <c r="B127" s="198"/>
      <c r="C127" s="404" t="s">
        <v>247</v>
      </c>
      <c r="D127" s="199">
        <v>0</v>
      </c>
      <c r="E127" s="199">
        <v>0</v>
      </c>
      <c r="F127" s="200">
        <f t="shared" si="3"/>
        <v>0</v>
      </c>
      <c r="G127" s="190"/>
      <c r="H127" s="201"/>
    </row>
    <row r="128" spans="1:8" s="428" customFormat="1" ht="21.9" customHeight="1">
      <c r="A128" s="202"/>
      <c r="B128" s="202"/>
      <c r="C128" s="404" t="s">
        <v>248</v>
      </c>
      <c r="D128" s="199">
        <v>0</v>
      </c>
      <c r="E128" s="199">
        <v>0</v>
      </c>
      <c r="F128" s="200">
        <f>SUM(D128-E128)</f>
        <v>0</v>
      </c>
      <c r="G128" s="190"/>
      <c r="H128" s="201"/>
    </row>
    <row r="129" spans="1:8" s="428" customFormat="1" ht="21.9" customHeight="1">
      <c r="A129" s="405"/>
      <c r="B129" s="405"/>
      <c r="C129" s="404" t="s">
        <v>527</v>
      </c>
      <c r="D129" s="199">
        <v>0</v>
      </c>
      <c r="E129" s="199">
        <v>0</v>
      </c>
      <c r="F129" s="200">
        <f t="shared" si="3"/>
        <v>0</v>
      </c>
      <c r="G129" s="190"/>
      <c r="H129" s="201"/>
    </row>
    <row r="130" spans="1:8" s="428" customFormat="1" ht="21.9" customHeight="1">
      <c r="A130" s="544" t="s">
        <v>249</v>
      </c>
      <c r="B130" s="544"/>
      <c r="C130" s="544"/>
      <c r="D130" s="199">
        <f>D131</f>
        <v>0</v>
      </c>
      <c r="E130" s="199">
        <f>E131</f>
        <v>0</v>
      </c>
      <c r="F130" s="200">
        <f t="shared" si="3"/>
        <v>0</v>
      </c>
      <c r="G130" s="190"/>
      <c r="H130" s="201"/>
    </row>
    <row r="131" spans="1:8" s="428" customFormat="1" ht="21.9" customHeight="1">
      <c r="A131" s="198"/>
      <c r="B131" s="544" t="s">
        <v>250</v>
      </c>
      <c r="C131" s="544"/>
      <c r="D131" s="199">
        <f>D132</f>
        <v>0</v>
      </c>
      <c r="E131" s="199">
        <f>E132</f>
        <v>0</v>
      </c>
      <c r="F131" s="200">
        <f t="shared" si="3"/>
        <v>0</v>
      </c>
      <c r="G131" s="190"/>
      <c r="H131" s="201"/>
    </row>
    <row r="132" spans="1:8" s="428" customFormat="1" ht="21.9" customHeight="1">
      <c r="A132" s="202"/>
      <c r="B132" s="202"/>
      <c r="C132" s="202" t="s">
        <v>250</v>
      </c>
      <c r="D132" s="205">
        <v>0</v>
      </c>
      <c r="E132" s="205">
        <v>0</v>
      </c>
      <c r="F132" s="206">
        <f t="shared" si="3"/>
        <v>0</v>
      </c>
      <c r="G132" s="193"/>
      <c r="H132" s="207"/>
    </row>
    <row r="133" spans="1:8" s="428" customFormat="1" ht="21.9" customHeight="1">
      <c r="A133" s="544" t="s">
        <v>251</v>
      </c>
      <c r="B133" s="544"/>
      <c r="C133" s="544"/>
      <c r="D133" s="199">
        <f>D134</f>
        <v>464692</v>
      </c>
      <c r="E133" s="199">
        <f>E134</f>
        <v>0</v>
      </c>
      <c r="F133" s="200">
        <f t="shared" si="3"/>
        <v>464692</v>
      </c>
      <c r="G133" s="190"/>
      <c r="H133" s="201"/>
    </row>
    <row r="134" spans="1:8" s="428" customFormat="1" ht="21.9" customHeight="1">
      <c r="A134" s="198"/>
      <c r="B134" s="544" t="s">
        <v>252</v>
      </c>
      <c r="C134" s="544"/>
      <c r="D134" s="199">
        <f>D135+D136+D137+D138</f>
        <v>464692</v>
      </c>
      <c r="E134" s="199">
        <f>E135+E136+E137+E138</f>
        <v>0</v>
      </c>
      <c r="F134" s="200">
        <f t="shared" si="3"/>
        <v>464692</v>
      </c>
      <c r="G134" s="190"/>
      <c r="H134" s="201"/>
    </row>
    <row r="135" spans="1:8" s="428" customFormat="1" ht="21.9" customHeight="1">
      <c r="A135" s="202"/>
      <c r="B135" s="198"/>
      <c r="C135" s="404" t="s">
        <v>253</v>
      </c>
      <c r="D135" s="199">
        <v>0</v>
      </c>
      <c r="E135" s="199">
        <v>0</v>
      </c>
      <c r="F135" s="200">
        <f t="shared" si="3"/>
        <v>0</v>
      </c>
      <c r="G135" s="190"/>
      <c r="H135" s="201"/>
    </row>
    <row r="136" spans="1:8" s="428" customFormat="1" ht="21.9" customHeight="1">
      <c r="A136" s="202"/>
      <c r="B136" s="202"/>
      <c r="C136" s="404" t="s">
        <v>254</v>
      </c>
      <c r="D136" s="199">
        <v>0</v>
      </c>
      <c r="E136" s="199">
        <v>0</v>
      </c>
      <c r="F136" s="200">
        <f t="shared" si="3"/>
        <v>0</v>
      </c>
      <c r="G136" s="190"/>
      <c r="H136" s="201"/>
    </row>
    <row r="137" spans="1:8" s="428" customFormat="1" ht="21.9" customHeight="1">
      <c r="A137" s="202"/>
      <c r="B137" s="202"/>
      <c r="C137" s="404" t="s">
        <v>255</v>
      </c>
      <c r="D137" s="199">
        <v>450656</v>
      </c>
      <c r="E137" s="199">
        <v>0</v>
      </c>
      <c r="F137" s="200">
        <f t="shared" si="3"/>
        <v>450656</v>
      </c>
      <c r="G137" s="222" t="s">
        <v>482</v>
      </c>
      <c r="H137" s="211">
        <v>450656565</v>
      </c>
    </row>
    <row r="138" spans="1:8" s="428" customFormat="1" ht="21.9" customHeight="1">
      <c r="A138" s="202"/>
      <c r="B138" s="202"/>
      <c r="C138" s="198" t="s">
        <v>256</v>
      </c>
      <c r="D138" s="203">
        <v>14036</v>
      </c>
      <c r="E138" s="203"/>
      <c r="F138" s="204">
        <f t="shared" si="3"/>
        <v>14036</v>
      </c>
      <c r="G138" s="219" t="s">
        <v>481</v>
      </c>
      <c r="H138" s="208">
        <v>14036000</v>
      </c>
    </row>
    <row r="139" spans="1:8" s="428" customFormat="1" ht="21.9" customHeight="1">
      <c r="A139" s="544" t="s">
        <v>257</v>
      </c>
      <c r="B139" s="544"/>
      <c r="C139" s="544"/>
      <c r="D139" s="199">
        <f>D140</f>
        <v>136544</v>
      </c>
      <c r="E139" s="199">
        <f>E140</f>
        <v>389363</v>
      </c>
      <c r="F139" s="200">
        <f>SUM(D139-E139)</f>
        <v>-252819</v>
      </c>
      <c r="G139" s="190"/>
      <c r="H139" s="201"/>
    </row>
    <row r="140" spans="1:8" s="428" customFormat="1" ht="21.9" customHeight="1">
      <c r="A140" s="198"/>
      <c r="B140" s="544" t="s">
        <v>258</v>
      </c>
      <c r="C140" s="544"/>
      <c r="D140" s="199">
        <f>SUM(D141:D141)</f>
        <v>136544</v>
      </c>
      <c r="E140" s="199">
        <f>SUM(E141:E141)</f>
        <v>389363</v>
      </c>
      <c r="F140" s="200">
        <f>SUM(D140-E140)</f>
        <v>-252819</v>
      </c>
      <c r="G140" s="190"/>
      <c r="H140" s="201"/>
    </row>
    <row r="141" spans="1:8" s="428" customFormat="1" ht="21.9" customHeight="1">
      <c r="A141" s="202"/>
      <c r="B141" s="198"/>
      <c r="C141" s="198" t="s">
        <v>258</v>
      </c>
      <c r="D141" s="203">
        <v>136544</v>
      </c>
      <c r="E141" s="203">
        <v>389363</v>
      </c>
      <c r="F141" s="204">
        <f>SUM(D141-E141)</f>
        <v>-252819</v>
      </c>
      <c r="G141" s="192" t="s">
        <v>488</v>
      </c>
      <c r="H141" s="188">
        <v>136544470</v>
      </c>
    </row>
    <row r="142" spans="1:8" s="428" customFormat="1" ht="21.9" customHeight="1">
      <c r="A142" s="545" t="s">
        <v>259</v>
      </c>
      <c r="B142" s="546"/>
      <c r="C142" s="547"/>
      <c r="D142" s="185">
        <f>D139+D133+D130+D125+D122+D117+D48+D36+D11+D5</f>
        <v>29381000</v>
      </c>
      <c r="E142" s="185">
        <f>E139+E133+E130+E125+E122+E117+E48+E36+E11+E5</f>
        <v>32136000</v>
      </c>
      <c r="F142" s="186">
        <f>SUM(D142-E142)</f>
        <v>-2755000</v>
      </c>
      <c r="G142" s="224"/>
      <c r="H142" s="187"/>
    </row>
    <row r="143" spans="1:8" ht="18" customHeight="1">
      <c r="D143" s="434"/>
      <c r="H143" s="435"/>
    </row>
    <row r="144" spans="1:8" ht="18" customHeight="1">
      <c r="D144" s="436"/>
      <c r="H144" s="435"/>
    </row>
  </sheetData>
  <mergeCells count="29">
    <mergeCell ref="A1:H1"/>
    <mergeCell ref="A3:C3"/>
    <mergeCell ref="D3:D4"/>
    <mergeCell ref="E3:E4"/>
    <mergeCell ref="F3:F4"/>
    <mergeCell ref="G3:H4"/>
    <mergeCell ref="A5:C5"/>
    <mergeCell ref="B6:C6"/>
    <mergeCell ref="A11:C11"/>
    <mergeCell ref="B12:C12"/>
    <mergeCell ref="B18:C18"/>
    <mergeCell ref="A36:C36"/>
    <mergeCell ref="B131:C131"/>
    <mergeCell ref="B37:C37"/>
    <mergeCell ref="B45:C45"/>
    <mergeCell ref="A48:C48"/>
    <mergeCell ref="B49:C49"/>
    <mergeCell ref="A117:C117"/>
    <mergeCell ref="B118:C118"/>
    <mergeCell ref="A122:C122"/>
    <mergeCell ref="B123:C123"/>
    <mergeCell ref="A125:C125"/>
    <mergeCell ref="B126:C126"/>
    <mergeCell ref="A130:C130"/>
    <mergeCell ref="A133:C133"/>
    <mergeCell ref="B134:C134"/>
    <mergeCell ref="A139:C139"/>
    <mergeCell ref="B140:C140"/>
    <mergeCell ref="A142:C142"/>
  </mergeCells>
  <phoneticPr fontId="12" type="noConversion"/>
  <pageMargins left="0.23622047244094491" right="0.23622047244094491" top="0.55118110236220474" bottom="0.55118110236220474" header="0.31496062992125984" footer="0.31496062992125984"/>
  <pageSetup paperSize="9" scale="72" fitToHeight="0" orientation="portrait" r:id="rId1"/>
  <headerFooter alignWithMargins="0"/>
  <rowBreaks count="2" manualBreakCount="2">
    <brk id="47" max="7" man="1"/>
    <brk id="94" max="7" man="1"/>
  </rowBreaks>
  <ignoredErrors>
    <ignoredError sqref="H44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33"/>
  </sheetPr>
  <dimension ref="A2:BI1170"/>
  <sheetViews>
    <sheetView zoomScaleNormal="100" zoomScaleSheetLayoutView="100" workbookViewId="0">
      <pane xSplit="1" ySplit="6" topLeftCell="B7" activePane="bottomRight" state="frozen"/>
      <selection activeCell="A3" sqref="A3"/>
      <selection pane="topRight" activeCell="A3" sqref="A3"/>
      <selection pane="bottomLeft" activeCell="A3" sqref="A3"/>
      <selection pane="bottomRight" activeCell="F22" sqref="F22"/>
    </sheetView>
  </sheetViews>
  <sheetFormatPr defaultColWidth="9" defaultRowHeight="15.6"/>
  <cols>
    <col min="1" max="1" width="17.08984375" style="90" customWidth="1"/>
    <col min="2" max="3" width="8.08984375" style="90" customWidth="1"/>
    <col min="4" max="4" width="10" style="90" customWidth="1"/>
    <col min="5" max="11" width="8.08984375" style="90" customWidth="1"/>
    <col min="12" max="28" width="9.08984375" style="90" customWidth="1"/>
    <col min="29" max="29" width="10.453125" style="90" customWidth="1"/>
    <col min="30" max="30" width="11.453125" style="90" customWidth="1"/>
    <col min="31" max="31" width="10.7265625" style="90" customWidth="1"/>
    <col min="32" max="32" width="12.26953125" style="90" customWidth="1"/>
    <col min="33" max="34" width="12.36328125" style="90" customWidth="1"/>
    <col min="35" max="37" width="11.453125" style="90" customWidth="1"/>
    <col min="38" max="38" width="12.7265625" style="90" customWidth="1"/>
    <col min="39" max="41" width="9.08984375" style="91" customWidth="1"/>
    <col min="42" max="42" width="9.08984375" style="90" customWidth="1"/>
    <col min="43" max="43" width="9.36328125" style="90" customWidth="1"/>
    <col min="44" max="45" width="9.08984375" style="91" customWidth="1"/>
    <col min="46" max="46" width="10.7265625" style="91" customWidth="1"/>
    <col min="47" max="47" width="9.08984375" style="90" customWidth="1"/>
    <col min="48" max="48" width="9.6328125" style="90" customWidth="1"/>
    <col min="49" max="51" width="8.08984375" style="90" customWidth="1"/>
    <col min="52" max="53" width="9.08984375" style="90" customWidth="1"/>
    <col min="54" max="54" width="8.36328125" style="90" customWidth="1"/>
    <col min="55" max="55" width="11.453125" style="11" customWidth="1"/>
    <col min="56" max="56" width="1.90625" style="284" customWidth="1"/>
    <col min="57" max="57" width="13.36328125" style="90" customWidth="1"/>
    <col min="58" max="58" width="11.36328125" customWidth="1"/>
    <col min="59" max="59" width="8.453125" style="1" customWidth="1"/>
    <col min="60" max="60" width="9" style="90"/>
    <col min="61" max="61" width="13.26953125" style="90" customWidth="1"/>
    <col min="62" max="16384" width="9" style="90"/>
  </cols>
  <sheetData>
    <row r="2" spans="1:61" ht="20.399999999999999">
      <c r="A2" s="532" t="s">
        <v>490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532"/>
      <c r="BB2" s="532"/>
      <c r="BC2" s="532"/>
      <c r="BD2" s="532"/>
    </row>
    <row r="3" spans="1:61" ht="21.75" customHeight="1">
      <c r="L3" s="266" t="s">
        <v>77</v>
      </c>
      <c r="X3" s="266" t="s">
        <v>77</v>
      </c>
      <c r="AM3" s="266" t="s">
        <v>77</v>
      </c>
      <c r="BA3" s="266" t="s">
        <v>77</v>
      </c>
      <c r="BB3" s="266"/>
      <c r="BC3" s="266"/>
      <c r="BD3" s="279"/>
      <c r="BE3" s="266" t="s">
        <v>77</v>
      </c>
    </row>
    <row r="4" spans="1:61" s="10" customFormat="1" ht="19.5" customHeight="1">
      <c r="A4" s="55" t="s">
        <v>3</v>
      </c>
      <c r="B4" s="56" t="s">
        <v>53</v>
      </c>
      <c r="C4" s="57"/>
      <c r="D4" s="57"/>
      <c r="E4" s="57"/>
      <c r="F4" s="57"/>
      <c r="G4" s="559"/>
      <c r="H4" s="560"/>
      <c r="I4" s="58" t="s">
        <v>54</v>
      </c>
      <c r="J4" s="58"/>
      <c r="K4" s="58"/>
      <c r="L4" s="57" t="s">
        <v>56</v>
      </c>
      <c r="M4" s="57"/>
      <c r="N4" s="57"/>
      <c r="O4" s="57"/>
      <c r="P4" s="57"/>
      <c r="Q4" s="57"/>
      <c r="R4" s="57"/>
      <c r="S4" s="57"/>
      <c r="T4" s="57"/>
      <c r="U4" s="57"/>
      <c r="V4" s="59"/>
      <c r="W4" s="56" t="s">
        <v>57</v>
      </c>
      <c r="X4" s="57"/>
      <c r="Y4" s="57"/>
      <c r="Z4" s="57"/>
      <c r="AA4" s="56"/>
      <c r="AB4" s="57" t="s">
        <v>57</v>
      </c>
      <c r="AC4" s="57"/>
      <c r="AD4" s="59"/>
      <c r="AE4" s="56" t="s">
        <v>31</v>
      </c>
      <c r="AF4" s="57"/>
      <c r="AG4" s="57"/>
      <c r="AH4" s="57"/>
      <c r="AI4" s="57"/>
      <c r="AJ4" s="57"/>
      <c r="AK4" s="57"/>
      <c r="AL4" s="28"/>
      <c r="AM4" s="60" t="s">
        <v>32</v>
      </c>
      <c r="AN4" s="61"/>
      <c r="AO4" s="61"/>
      <c r="AP4" s="62"/>
      <c r="AQ4" s="61" t="s">
        <v>71</v>
      </c>
      <c r="AR4" s="60" t="s">
        <v>33</v>
      </c>
      <c r="AS4" s="61"/>
      <c r="AT4" s="61"/>
      <c r="AU4" s="57"/>
      <c r="AV4" s="296" t="s">
        <v>29</v>
      </c>
      <c r="AW4" s="56" t="s">
        <v>34</v>
      </c>
      <c r="AX4" s="57"/>
      <c r="AY4" s="57"/>
      <c r="AZ4" s="57"/>
      <c r="BA4" s="57"/>
      <c r="BB4" s="556" t="s">
        <v>30</v>
      </c>
      <c r="BC4" s="553" t="s">
        <v>313</v>
      </c>
      <c r="BD4" s="280"/>
      <c r="BE4" s="551" t="s">
        <v>342</v>
      </c>
      <c r="BF4" s="528" t="s">
        <v>83</v>
      </c>
      <c r="BG4" s="529"/>
      <c r="BI4" s="63"/>
    </row>
    <row r="5" spans="1:61" s="10" customFormat="1" ht="19.5" customHeight="1">
      <c r="A5" s="64"/>
      <c r="B5" s="65" t="s">
        <v>53</v>
      </c>
      <c r="C5" s="66"/>
      <c r="D5" s="66"/>
      <c r="E5" s="66"/>
      <c r="F5" s="59"/>
      <c r="G5" s="65" t="s">
        <v>58</v>
      </c>
      <c r="H5" s="66"/>
      <c r="I5" s="66"/>
      <c r="J5" s="66"/>
      <c r="K5" s="66"/>
      <c r="L5" s="28"/>
      <c r="M5" s="65" t="s">
        <v>55</v>
      </c>
      <c r="N5" s="66"/>
      <c r="O5" s="66"/>
      <c r="P5" s="66"/>
      <c r="Q5" s="66"/>
      <c r="R5" s="66"/>
      <c r="S5" s="66"/>
      <c r="T5" s="66"/>
      <c r="U5" s="59"/>
      <c r="V5" s="67" t="s">
        <v>11</v>
      </c>
      <c r="W5" s="65" t="s">
        <v>36</v>
      </c>
      <c r="X5" s="66"/>
      <c r="Y5" s="57"/>
      <c r="Z5" s="59"/>
      <c r="AA5" s="65" t="s">
        <v>61</v>
      </c>
      <c r="AB5" s="66"/>
      <c r="AC5" s="59"/>
      <c r="AD5" s="557" t="s">
        <v>11</v>
      </c>
      <c r="AE5" s="68" t="s">
        <v>37</v>
      </c>
      <c r="AF5" s="68"/>
      <c r="AG5" s="68"/>
      <c r="AH5" s="68"/>
      <c r="AI5" s="68"/>
      <c r="AJ5" s="65"/>
      <c r="AK5" s="171"/>
      <c r="AL5" s="561" t="s">
        <v>59</v>
      </c>
      <c r="AM5" s="69" t="s">
        <v>38</v>
      </c>
      <c r="AN5" s="70"/>
      <c r="AO5" s="70"/>
      <c r="AP5" s="59"/>
      <c r="AQ5" s="71" t="s">
        <v>71</v>
      </c>
      <c r="AR5" s="69" t="s">
        <v>39</v>
      </c>
      <c r="AS5" s="70"/>
      <c r="AT5" s="70"/>
      <c r="AU5" s="59"/>
      <c r="AV5" s="68" t="s">
        <v>40</v>
      </c>
      <c r="AW5" s="65" t="s">
        <v>41</v>
      </c>
      <c r="AX5" s="66"/>
      <c r="AY5" s="66"/>
      <c r="AZ5" s="66"/>
      <c r="BA5" s="59"/>
      <c r="BB5" s="557"/>
      <c r="BC5" s="554"/>
      <c r="BD5" s="281"/>
      <c r="BE5" s="552"/>
      <c r="BF5" s="530"/>
      <c r="BG5" s="531"/>
      <c r="BI5" s="63"/>
    </row>
    <row r="6" spans="1:61" s="10" customFormat="1" ht="30" customHeight="1">
      <c r="A6" s="72" t="s">
        <v>0</v>
      </c>
      <c r="B6" s="73" t="s">
        <v>65</v>
      </c>
      <c r="C6" s="53" t="s">
        <v>42</v>
      </c>
      <c r="D6" s="74" t="s">
        <v>147</v>
      </c>
      <c r="E6" s="53" t="s">
        <v>43</v>
      </c>
      <c r="F6" s="75" t="s">
        <v>13</v>
      </c>
      <c r="G6" s="52" t="s">
        <v>44</v>
      </c>
      <c r="H6" s="53" t="s">
        <v>45</v>
      </c>
      <c r="I6" s="53" t="s">
        <v>46</v>
      </c>
      <c r="J6" s="53" t="s">
        <v>43</v>
      </c>
      <c r="K6" s="53" t="s">
        <v>47</v>
      </c>
      <c r="L6" s="75" t="s">
        <v>13</v>
      </c>
      <c r="M6" s="73" t="s">
        <v>66</v>
      </c>
      <c r="N6" s="53" t="s">
        <v>48</v>
      </c>
      <c r="O6" s="53" t="s">
        <v>49</v>
      </c>
      <c r="P6" s="77" t="s">
        <v>94</v>
      </c>
      <c r="Q6" s="77" t="s">
        <v>60</v>
      </c>
      <c r="R6" s="77" t="s">
        <v>50</v>
      </c>
      <c r="S6" s="77" t="s">
        <v>148</v>
      </c>
      <c r="T6" s="77" t="s">
        <v>149</v>
      </c>
      <c r="U6" s="76" t="s">
        <v>13</v>
      </c>
      <c r="V6" s="293"/>
      <c r="W6" s="78" t="s">
        <v>67</v>
      </c>
      <c r="X6" s="53" t="s">
        <v>51</v>
      </c>
      <c r="Y6" s="54" t="s">
        <v>95</v>
      </c>
      <c r="Z6" s="294" t="s">
        <v>13</v>
      </c>
      <c r="AA6" s="73" t="s">
        <v>96</v>
      </c>
      <c r="AB6" s="77" t="s">
        <v>68</v>
      </c>
      <c r="AC6" s="294" t="s">
        <v>13</v>
      </c>
      <c r="AD6" s="558"/>
      <c r="AE6" s="79" t="s">
        <v>150</v>
      </c>
      <c r="AF6" s="80" t="s">
        <v>302</v>
      </c>
      <c r="AG6" s="80" t="s">
        <v>303</v>
      </c>
      <c r="AH6" s="81" t="s">
        <v>304</v>
      </c>
      <c r="AI6" s="81" t="s">
        <v>305</v>
      </c>
      <c r="AJ6" s="81" t="s">
        <v>306</v>
      </c>
      <c r="AK6" s="80" t="s">
        <v>307</v>
      </c>
      <c r="AL6" s="562"/>
      <c r="AM6" s="82" t="s">
        <v>62</v>
      </c>
      <c r="AN6" s="83" t="s">
        <v>63</v>
      </c>
      <c r="AO6" s="83" t="s">
        <v>64</v>
      </c>
      <c r="AP6" s="294" t="s">
        <v>13</v>
      </c>
      <c r="AQ6" s="84" t="s">
        <v>71</v>
      </c>
      <c r="AR6" s="82" t="s">
        <v>70</v>
      </c>
      <c r="AS6" s="83" t="s">
        <v>69</v>
      </c>
      <c r="AT6" s="83" t="s">
        <v>308</v>
      </c>
      <c r="AU6" s="294" t="s">
        <v>13</v>
      </c>
      <c r="AV6" s="85" t="s">
        <v>40</v>
      </c>
      <c r="AW6" s="86" t="s">
        <v>73</v>
      </c>
      <c r="AX6" s="53" t="s">
        <v>52</v>
      </c>
      <c r="AY6" s="53" t="s">
        <v>74</v>
      </c>
      <c r="AZ6" s="77" t="s">
        <v>72</v>
      </c>
      <c r="BA6" s="294" t="s">
        <v>13</v>
      </c>
      <c r="BB6" s="558"/>
      <c r="BC6" s="555"/>
      <c r="BD6" s="281"/>
      <c r="BE6" s="358" t="s">
        <v>464</v>
      </c>
      <c r="BF6" s="88" t="s">
        <v>92</v>
      </c>
      <c r="BG6" s="89" t="s">
        <v>93</v>
      </c>
      <c r="BI6" s="63"/>
    </row>
    <row r="7" spans="1:61" s="160" customFormat="1" ht="33.75" customHeight="1" thickBot="1">
      <c r="A7" s="152"/>
      <c r="B7" s="153">
        <v>42763</v>
      </c>
      <c r="C7" s="154">
        <v>17230</v>
      </c>
      <c r="D7" s="154">
        <v>0</v>
      </c>
      <c r="E7" s="154">
        <v>2868</v>
      </c>
      <c r="F7" s="155">
        <f>SUM(B7:E7)</f>
        <v>62861</v>
      </c>
      <c r="G7" s="156">
        <v>1734640</v>
      </c>
      <c r="H7" s="154">
        <v>441366</v>
      </c>
      <c r="I7" s="154">
        <v>255553</v>
      </c>
      <c r="J7" s="154">
        <v>29595</v>
      </c>
      <c r="K7" s="154">
        <v>2679293</v>
      </c>
      <c r="L7" s="155">
        <f>SUM(G7:K7)</f>
        <v>5140447</v>
      </c>
      <c r="M7" s="156">
        <v>36864</v>
      </c>
      <c r="N7" s="154">
        <v>6642</v>
      </c>
      <c r="O7" s="154">
        <v>20726</v>
      </c>
      <c r="P7" s="154">
        <v>18315</v>
      </c>
      <c r="Q7" s="154">
        <v>234802</v>
      </c>
      <c r="R7" s="154">
        <v>1091789</v>
      </c>
      <c r="S7" s="154">
        <v>8687</v>
      </c>
      <c r="T7" s="154">
        <v>0</v>
      </c>
      <c r="U7" s="157">
        <f>SUM(M7:T7)</f>
        <v>1417825</v>
      </c>
      <c r="V7" s="158">
        <f>SUM(L7,U7)</f>
        <v>6558272</v>
      </c>
      <c r="W7" s="156">
        <v>0</v>
      </c>
      <c r="X7" s="154">
        <v>53256</v>
      </c>
      <c r="Y7" s="157">
        <v>958300</v>
      </c>
      <c r="Z7" s="155">
        <f>SUM(W7:Y7)</f>
        <v>1011556</v>
      </c>
      <c r="AA7" s="156">
        <v>39701</v>
      </c>
      <c r="AB7" s="154">
        <v>97774</v>
      </c>
      <c r="AC7" s="154">
        <f>SUM(AA7:AB7)</f>
        <v>137475</v>
      </c>
      <c r="AD7" s="155">
        <f>SUM(Z7,AC7)</f>
        <v>1149031</v>
      </c>
      <c r="AE7" s="156">
        <v>3740551</v>
      </c>
      <c r="AF7" s="154">
        <v>16834818</v>
      </c>
      <c r="AG7" s="154">
        <v>34231</v>
      </c>
      <c r="AH7" s="157">
        <v>0</v>
      </c>
      <c r="AI7" s="157">
        <v>0</v>
      </c>
      <c r="AJ7" s="157">
        <v>0</v>
      </c>
      <c r="AK7" s="157">
        <v>0</v>
      </c>
      <c r="AL7" s="155">
        <f>SUM(AE7:AK7)</f>
        <v>20609600</v>
      </c>
      <c r="AM7" s="156"/>
      <c r="AN7" s="154"/>
      <c r="AO7" s="154">
        <v>400000</v>
      </c>
      <c r="AP7" s="155">
        <f>SUM(AM7:AO7)</f>
        <v>400000</v>
      </c>
      <c r="AQ7" s="155"/>
      <c r="AR7" s="156"/>
      <c r="AS7" s="154">
        <v>0</v>
      </c>
      <c r="AT7" s="154">
        <v>0</v>
      </c>
      <c r="AU7" s="157">
        <f>SUM(AR7:AT7)</f>
        <v>0</v>
      </c>
      <c r="AV7" s="158">
        <v>0</v>
      </c>
      <c r="AW7" s="156"/>
      <c r="AX7" s="154"/>
      <c r="AY7" s="154">
        <v>450656</v>
      </c>
      <c r="AZ7" s="154">
        <v>14036</v>
      </c>
      <c r="BA7" s="155">
        <f>SUM(AW7:AZ7)</f>
        <v>464692</v>
      </c>
      <c r="BB7" s="158">
        <v>136544</v>
      </c>
      <c r="BC7" s="278">
        <f>SUM(F7,V7,AD7,AL7,AP7,AQ7,AU7,AV7,BA7,BB7)</f>
        <v>29381000</v>
      </c>
      <c r="BD7" s="282"/>
      <c r="BE7" s="159">
        <v>32136000</v>
      </c>
      <c r="BF7" s="135">
        <f>BC7-BE7</f>
        <v>-2755000</v>
      </c>
      <c r="BG7" s="136">
        <f>+BF7/BE7*100</f>
        <v>-8.5729400049788396</v>
      </c>
      <c r="BI7" s="161"/>
    </row>
    <row r="8" spans="1:61" s="160" customFormat="1" ht="35.25" customHeight="1" thickTop="1">
      <c r="A8" s="162" t="s">
        <v>2</v>
      </c>
      <c r="B8" s="163">
        <f t="shared" ref="B8:AK8" si="0">SUM(B7:B7)</f>
        <v>42763</v>
      </c>
      <c r="C8" s="164">
        <f t="shared" si="0"/>
        <v>17230</v>
      </c>
      <c r="D8" s="164">
        <f t="shared" si="0"/>
        <v>0</v>
      </c>
      <c r="E8" s="164">
        <f t="shared" si="0"/>
        <v>2868</v>
      </c>
      <c r="F8" s="165">
        <f t="shared" si="0"/>
        <v>62861</v>
      </c>
      <c r="G8" s="163">
        <f t="shared" si="0"/>
        <v>1734640</v>
      </c>
      <c r="H8" s="164">
        <f t="shared" si="0"/>
        <v>441366</v>
      </c>
      <c r="I8" s="164">
        <f t="shared" si="0"/>
        <v>255553</v>
      </c>
      <c r="J8" s="164">
        <f t="shared" si="0"/>
        <v>29595</v>
      </c>
      <c r="K8" s="165">
        <f t="shared" si="0"/>
        <v>2679293</v>
      </c>
      <c r="L8" s="166">
        <f t="shared" si="0"/>
        <v>5140447</v>
      </c>
      <c r="M8" s="163">
        <f t="shared" si="0"/>
        <v>36864</v>
      </c>
      <c r="N8" s="164">
        <f t="shared" si="0"/>
        <v>6642</v>
      </c>
      <c r="O8" s="164">
        <f t="shared" si="0"/>
        <v>20726</v>
      </c>
      <c r="P8" s="164">
        <f t="shared" si="0"/>
        <v>18315</v>
      </c>
      <c r="Q8" s="164">
        <f t="shared" si="0"/>
        <v>234802</v>
      </c>
      <c r="R8" s="164">
        <f>SUM(R7:R7)</f>
        <v>1091789</v>
      </c>
      <c r="S8" s="164">
        <f>SUM(S7:S7)</f>
        <v>8687</v>
      </c>
      <c r="T8" s="164">
        <f t="shared" si="0"/>
        <v>0</v>
      </c>
      <c r="U8" s="167">
        <f t="shared" si="0"/>
        <v>1417825</v>
      </c>
      <c r="V8" s="166">
        <f t="shared" si="0"/>
        <v>6558272</v>
      </c>
      <c r="W8" s="163">
        <f t="shared" si="0"/>
        <v>0</v>
      </c>
      <c r="X8" s="164">
        <f t="shared" si="0"/>
        <v>53256</v>
      </c>
      <c r="Y8" s="164">
        <f t="shared" si="0"/>
        <v>958300</v>
      </c>
      <c r="Z8" s="165">
        <f t="shared" si="0"/>
        <v>1011556</v>
      </c>
      <c r="AA8" s="163">
        <f t="shared" si="0"/>
        <v>39701</v>
      </c>
      <c r="AB8" s="164">
        <f t="shared" si="0"/>
        <v>97774</v>
      </c>
      <c r="AC8" s="164">
        <f t="shared" si="0"/>
        <v>137475</v>
      </c>
      <c r="AD8" s="168">
        <f t="shared" si="0"/>
        <v>1149031</v>
      </c>
      <c r="AE8" s="163">
        <f t="shared" si="0"/>
        <v>3740551</v>
      </c>
      <c r="AF8" s="164">
        <f t="shared" si="0"/>
        <v>16834818</v>
      </c>
      <c r="AG8" s="164">
        <f t="shared" si="0"/>
        <v>34231</v>
      </c>
      <c r="AH8" s="164">
        <f t="shared" si="0"/>
        <v>0</v>
      </c>
      <c r="AI8" s="164">
        <f t="shared" si="0"/>
        <v>0</v>
      </c>
      <c r="AJ8" s="164">
        <f t="shared" si="0"/>
        <v>0</v>
      </c>
      <c r="AK8" s="164">
        <f t="shared" si="0"/>
        <v>0</v>
      </c>
      <c r="AL8" s="169">
        <f>SUM(AL7:AL7)</f>
        <v>20609600</v>
      </c>
      <c r="AM8" s="163">
        <f t="shared" ref="AM8:BC8" si="1">SUM(AM7:AM7)</f>
        <v>0</v>
      </c>
      <c r="AN8" s="164">
        <f t="shared" si="1"/>
        <v>0</v>
      </c>
      <c r="AO8" s="164">
        <f t="shared" si="1"/>
        <v>400000</v>
      </c>
      <c r="AP8" s="165">
        <f t="shared" si="1"/>
        <v>400000</v>
      </c>
      <c r="AQ8" s="165">
        <f t="shared" si="1"/>
        <v>0</v>
      </c>
      <c r="AR8" s="163">
        <f t="shared" si="1"/>
        <v>0</v>
      </c>
      <c r="AS8" s="164">
        <f>SUM(AS7:AS7)</f>
        <v>0</v>
      </c>
      <c r="AT8" s="164">
        <f t="shared" si="1"/>
        <v>0</v>
      </c>
      <c r="AU8" s="165">
        <f t="shared" si="1"/>
        <v>0</v>
      </c>
      <c r="AV8" s="170">
        <f t="shared" si="1"/>
        <v>0</v>
      </c>
      <c r="AW8" s="163">
        <f t="shared" si="1"/>
        <v>0</v>
      </c>
      <c r="AX8" s="164">
        <f t="shared" si="1"/>
        <v>0</v>
      </c>
      <c r="AY8" s="164">
        <f t="shared" si="1"/>
        <v>450656</v>
      </c>
      <c r="AZ8" s="164">
        <f t="shared" si="1"/>
        <v>14036</v>
      </c>
      <c r="BA8" s="165">
        <f t="shared" si="1"/>
        <v>464692</v>
      </c>
      <c r="BB8" s="170">
        <f t="shared" si="1"/>
        <v>136544</v>
      </c>
      <c r="BC8" s="166">
        <f t="shared" si="1"/>
        <v>29381000</v>
      </c>
      <c r="BD8" s="283"/>
      <c r="BE8" s="164">
        <f>SUM(BE7:BE7)</f>
        <v>32136000</v>
      </c>
      <c r="BF8" s="13">
        <f>SUM(BF7:BF7)</f>
        <v>-2755000</v>
      </c>
      <c r="BG8" s="16">
        <f>+BF8/BE8*100</f>
        <v>-8.5729400049788396</v>
      </c>
      <c r="BI8" s="161"/>
    </row>
    <row r="9" spans="1:61" ht="28.5" customHeight="1">
      <c r="A9" s="17" t="s">
        <v>293</v>
      </c>
      <c r="B9" s="92"/>
      <c r="C9" s="92"/>
      <c r="D9" s="92"/>
      <c r="E9" s="92"/>
      <c r="F9" s="92"/>
      <c r="G9" s="92"/>
      <c r="H9" s="92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4"/>
      <c r="AN9" s="94"/>
      <c r="AO9" s="94"/>
      <c r="AP9" s="93"/>
      <c r="AQ9" s="93"/>
      <c r="AR9" s="94"/>
      <c r="AS9" s="94"/>
      <c r="AT9" s="94"/>
      <c r="AU9" s="93"/>
      <c r="AV9" s="93"/>
      <c r="AW9" s="93"/>
      <c r="AX9" s="93"/>
      <c r="AY9" s="93"/>
      <c r="AZ9" s="93"/>
      <c r="BA9" s="93"/>
      <c r="BB9" s="93"/>
      <c r="BI9" s="63"/>
    </row>
    <row r="10" spans="1:61" ht="20.25" customHeight="1">
      <c r="A10" s="115" t="s">
        <v>294</v>
      </c>
      <c r="AL10" s="138" t="s">
        <v>151</v>
      </c>
      <c r="BI10" s="63"/>
    </row>
    <row r="11" spans="1:61">
      <c r="BI11" s="63"/>
    </row>
    <row r="12" spans="1:61">
      <c r="BI12" s="63"/>
    </row>
    <row r="13" spans="1:61">
      <c r="BI13" s="63"/>
    </row>
    <row r="14" spans="1:61">
      <c r="BI14" s="63"/>
    </row>
    <row r="15" spans="1:61">
      <c r="BI15" s="63"/>
    </row>
    <row r="16" spans="1:61">
      <c r="BI16" s="63"/>
    </row>
    <row r="17" spans="61:61">
      <c r="BI17" s="63"/>
    </row>
    <row r="18" spans="61:61">
      <c r="BI18" s="63"/>
    </row>
    <row r="19" spans="61:61">
      <c r="BI19" s="63"/>
    </row>
    <row r="20" spans="61:61">
      <c r="BI20" s="63"/>
    </row>
    <row r="21" spans="61:61">
      <c r="BI21" s="63"/>
    </row>
    <row r="22" spans="61:61">
      <c r="BI22" s="63"/>
    </row>
    <row r="23" spans="61:61">
      <c r="BI23" s="63"/>
    </row>
    <row r="24" spans="61:61">
      <c r="BI24" s="63"/>
    </row>
    <row r="25" spans="61:61">
      <c r="BI25" s="63"/>
    </row>
    <row r="26" spans="61:61">
      <c r="BI26" s="63"/>
    </row>
    <row r="27" spans="61:61">
      <c r="BI27" s="63"/>
    </row>
    <row r="28" spans="61:61">
      <c r="BI28" s="63"/>
    </row>
    <row r="29" spans="61:61">
      <c r="BI29" s="63"/>
    </row>
    <row r="30" spans="61:61">
      <c r="BI30" s="63"/>
    </row>
    <row r="31" spans="61:61">
      <c r="BI31" s="63"/>
    </row>
    <row r="32" spans="61:61">
      <c r="BI32" s="63"/>
    </row>
    <row r="33" spans="61:61">
      <c r="BI33" s="63"/>
    </row>
    <row r="34" spans="61:61">
      <c r="BI34" s="63"/>
    </row>
    <row r="35" spans="61:61">
      <c r="BI35" s="63"/>
    </row>
    <row r="36" spans="61:61">
      <c r="BI36" s="63"/>
    </row>
    <row r="37" spans="61:61">
      <c r="BI37" s="63"/>
    </row>
    <row r="38" spans="61:61">
      <c r="BI38" s="63"/>
    </row>
    <row r="39" spans="61:61">
      <c r="BI39" s="63"/>
    </row>
    <row r="40" spans="61:61">
      <c r="BI40" s="63"/>
    </row>
    <row r="41" spans="61:61">
      <c r="BI41" s="63"/>
    </row>
    <row r="42" spans="61:61">
      <c r="BI42" s="63"/>
    </row>
    <row r="43" spans="61:61">
      <c r="BI43" s="63"/>
    </row>
    <row r="44" spans="61:61">
      <c r="BI44" s="63"/>
    </row>
    <row r="45" spans="61:61">
      <c r="BI45" s="63"/>
    </row>
    <row r="46" spans="61:61">
      <c r="BI46" s="63"/>
    </row>
    <row r="47" spans="61:61">
      <c r="BI47" s="63"/>
    </row>
    <row r="48" spans="61:61">
      <c r="BI48" s="63"/>
    </row>
    <row r="49" spans="61:61">
      <c r="BI49" s="63"/>
    </row>
    <row r="50" spans="61:61">
      <c r="BI50" s="63"/>
    </row>
    <row r="51" spans="61:61">
      <c r="BI51" s="63"/>
    </row>
    <row r="52" spans="61:61">
      <c r="BI52" s="63"/>
    </row>
    <row r="53" spans="61:61">
      <c r="BI53" s="63"/>
    </row>
    <row r="54" spans="61:61">
      <c r="BI54" s="63"/>
    </row>
    <row r="55" spans="61:61">
      <c r="BI55" s="63"/>
    </row>
    <row r="56" spans="61:61">
      <c r="BI56" s="63"/>
    </row>
    <row r="57" spans="61:61">
      <c r="BI57" s="63"/>
    </row>
    <row r="58" spans="61:61">
      <c r="BI58" s="63"/>
    </row>
    <row r="59" spans="61:61">
      <c r="BI59" s="63"/>
    </row>
    <row r="60" spans="61:61">
      <c r="BI60" s="63"/>
    </row>
    <row r="61" spans="61:61">
      <c r="BI61" s="63"/>
    </row>
    <row r="62" spans="61:61">
      <c r="BI62" s="63"/>
    </row>
    <row r="63" spans="61:61">
      <c r="BI63" s="63"/>
    </row>
    <row r="64" spans="61:61">
      <c r="BI64" s="63"/>
    </row>
    <row r="65" spans="61:61">
      <c r="BI65" s="63"/>
    </row>
    <row r="66" spans="61:61">
      <c r="BI66" s="63"/>
    </row>
    <row r="67" spans="61:61">
      <c r="BI67" s="63"/>
    </row>
    <row r="68" spans="61:61">
      <c r="BI68" s="63"/>
    </row>
    <row r="69" spans="61:61">
      <c r="BI69" s="63"/>
    </row>
    <row r="70" spans="61:61">
      <c r="BI70" s="63"/>
    </row>
    <row r="71" spans="61:61">
      <c r="BI71" s="63"/>
    </row>
    <row r="72" spans="61:61">
      <c r="BI72" s="63"/>
    </row>
    <row r="73" spans="61:61">
      <c r="BI73" s="63"/>
    </row>
    <row r="74" spans="61:61">
      <c r="BI74" s="63"/>
    </row>
    <row r="75" spans="61:61">
      <c r="BI75" s="63"/>
    </row>
    <row r="76" spans="61:61">
      <c r="BI76" s="63"/>
    </row>
    <row r="77" spans="61:61">
      <c r="BI77" s="63"/>
    </row>
    <row r="78" spans="61:61">
      <c r="BI78" s="63"/>
    </row>
    <row r="79" spans="61:61">
      <c r="BI79" s="63"/>
    </row>
    <row r="80" spans="61:61">
      <c r="BI80" s="63"/>
    </row>
    <row r="81" spans="61:61">
      <c r="BI81" s="63"/>
    </row>
    <row r="82" spans="61:61">
      <c r="BI82" s="63"/>
    </row>
    <row r="83" spans="61:61">
      <c r="BI83" s="63"/>
    </row>
    <row r="84" spans="61:61">
      <c r="BI84" s="63"/>
    </row>
    <row r="85" spans="61:61">
      <c r="BI85" s="63"/>
    </row>
    <row r="86" spans="61:61">
      <c r="BI86" s="63"/>
    </row>
    <row r="87" spans="61:61">
      <c r="BI87" s="63"/>
    </row>
    <row r="88" spans="61:61">
      <c r="BI88" s="63"/>
    </row>
    <row r="89" spans="61:61">
      <c r="BI89" s="63"/>
    </row>
    <row r="90" spans="61:61">
      <c r="BI90" s="63"/>
    </row>
    <row r="91" spans="61:61">
      <c r="BI91" s="63"/>
    </row>
    <row r="92" spans="61:61">
      <c r="BI92" s="63"/>
    </row>
    <row r="93" spans="61:61">
      <c r="BI93" s="63"/>
    </row>
    <row r="94" spans="61:61">
      <c r="BI94" s="63"/>
    </row>
    <row r="95" spans="61:61">
      <c r="BI95" s="63"/>
    </row>
    <row r="96" spans="61:61">
      <c r="BI96" s="63"/>
    </row>
    <row r="97" spans="61:61">
      <c r="BI97" s="63"/>
    </row>
    <row r="98" spans="61:61">
      <c r="BI98" s="63"/>
    </row>
    <row r="99" spans="61:61">
      <c r="BI99" s="63"/>
    </row>
    <row r="100" spans="61:61">
      <c r="BI100" s="63"/>
    </row>
    <row r="101" spans="61:61">
      <c r="BI101" s="63"/>
    </row>
    <row r="102" spans="61:61">
      <c r="BI102" s="63"/>
    </row>
    <row r="103" spans="61:61">
      <c r="BI103" s="63"/>
    </row>
    <row r="104" spans="61:61">
      <c r="BI104" s="63"/>
    </row>
    <row r="105" spans="61:61">
      <c r="BI105" s="63"/>
    </row>
    <row r="106" spans="61:61">
      <c r="BI106" s="63"/>
    </row>
    <row r="107" spans="61:61">
      <c r="BI107" s="63"/>
    </row>
    <row r="108" spans="61:61">
      <c r="BI108" s="63"/>
    </row>
    <row r="109" spans="61:61">
      <c r="BI109" s="63"/>
    </row>
    <row r="110" spans="61:61">
      <c r="BI110" s="63"/>
    </row>
    <row r="111" spans="61:61">
      <c r="BI111" s="63"/>
    </row>
    <row r="112" spans="61:61">
      <c r="BI112" s="63"/>
    </row>
    <row r="113" spans="61:61">
      <c r="BI113" s="63"/>
    </row>
    <row r="114" spans="61:61">
      <c r="BI114" s="63"/>
    </row>
    <row r="115" spans="61:61">
      <c r="BI115" s="63"/>
    </row>
    <row r="116" spans="61:61">
      <c r="BI116" s="63"/>
    </row>
    <row r="117" spans="61:61">
      <c r="BI117" s="63"/>
    </row>
    <row r="118" spans="61:61">
      <c r="BI118" s="63"/>
    </row>
    <row r="119" spans="61:61">
      <c r="BI119" s="63"/>
    </row>
    <row r="120" spans="61:61">
      <c r="BI120" s="63"/>
    </row>
    <row r="121" spans="61:61">
      <c r="BI121" s="63"/>
    </row>
    <row r="122" spans="61:61">
      <c r="BI122" s="63"/>
    </row>
    <row r="123" spans="61:61">
      <c r="BI123" s="63"/>
    </row>
    <row r="124" spans="61:61">
      <c r="BI124" s="63"/>
    </row>
    <row r="125" spans="61:61">
      <c r="BI125" s="63"/>
    </row>
    <row r="126" spans="61:61">
      <c r="BI126" s="63"/>
    </row>
    <row r="127" spans="61:61">
      <c r="BI127" s="63"/>
    </row>
    <row r="128" spans="61:61">
      <c r="BI128" s="63"/>
    </row>
    <row r="129" spans="61:61">
      <c r="BI129" s="63"/>
    </row>
    <row r="130" spans="61:61">
      <c r="BI130" s="63"/>
    </row>
    <row r="131" spans="61:61">
      <c r="BI131" s="63"/>
    </row>
    <row r="132" spans="61:61">
      <c r="BI132" s="63"/>
    </row>
    <row r="133" spans="61:61">
      <c r="BI133" s="63"/>
    </row>
    <row r="134" spans="61:61">
      <c r="BI134" s="63"/>
    </row>
    <row r="135" spans="61:61">
      <c r="BI135" s="63"/>
    </row>
    <row r="136" spans="61:61">
      <c r="BI136" s="63"/>
    </row>
    <row r="137" spans="61:61">
      <c r="BI137" s="63"/>
    </row>
    <row r="138" spans="61:61">
      <c r="BI138" s="63"/>
    </row>
    <row r="139" spans="61:61">
      <c r="BI139" s="63"/>
    </row>
    <row r="140" spans="61:61">
      <c r="BI140" s="63"/>
    </row>
    <row r="141" spans="61:61">
      <c r="BI141" s="63"/>
    </row>
    <row r="142" spans="61:61">
      <c r="BI142" s="63"/>
    </row>
    <row r="143" spans="61:61">
      <c r="BI143" s="63"/>
    </row>
    <row r="144" spans="61:61">
      <c r="BI144" s="63"/>
    </row>
    <row r="145" spans="61:61">
      <c r="BI145" s="63"/>
    </row>
    <row r="146" spans="61:61">
      <c r="BI146" s="63"/>
    </row>
    <row r="147" spans="61:61">
      <c r="BI147" s="63"/>
    </row>
    <row r="148" spans="61:61">
      <c r="BI148" s="63"/>
    </row>
    <row r="149" spans="61:61">
      <c r="BI149" s="63"/>
    </row>
    <row r="150" spans="61:61">
      <c r="BI150" s="63"/>
    </row>
    <row r="151" spans="61:61">
      <c r="BI151" s="63"/>
    </row>
    <row r="152" spans="61:61">
      <c r="BI152" s="63"/>
    </row>
    <row r="153" spans="61:61">
      <c r="BI153" s="63"/>
    </row>
    <row r="154" spans="61:61">
      <c r="BI154" s="63"/>
    </row>
    <row r="155" spans="61:61">
      <c r="BI155" s="63"/>
    </row>
    <row r="156" spans="61:61">
      <c r="BI156" s="63"/>
    </row>
    <row r="157" spans="61:61">
      <c r="BI157" s="63"/>
    </row>
    <row r="158" spans="61:61">
      <c r="BI158" s="63"/>
    </row>
    <row r="159" spans="61:61">
      <c r="BI159" s="63"/>
    </row>
    <row r="160" spans="61:61">
      <c r="BI160" s="63"/>
    </row>
    <row r="161" spans="61:61">
      <c r="BI161" s="63"/>
    </row>
    <row r="162" spans="61:61">
      <c r="BI162" s="63"/>
    </row>
    <row r="163" spans="61:61">
      <c r="BI163" s="63"/>
    </row>
    <row r="164" spans="61:61">
      <c r="BI164" s="63"/>
    </row>
    <row r="165" spans="61:61">
      <c r="BI165" s="63"/>
    </row>
    <row r="166" spans="61:61">
      <c r="BI166" s="63"/>
    </row>
    <row r="167" spans="61:61">
      <c r="BI167" s="63"/>
    </row>
    <row r="168" spans="61:61">
      <c r="BI168" s="63"/>
    </row>
    <row r="169" spans="61:61">
      <c r="BI169" s="63"/>
    </row>
    <row r="170" spans="61:61">
      <c r="BI170" s="63"/>
    </row>
    <row r="171" spans="61:61">
      <c r="BI171" s="63"/>
    </row>
    <row r="172" spans="61:61">
      <c r="BI172" s="63"/>
    </row>
    <row r="173" spans="61:61">
      <c r="BI173" s="63"/>
    </row>
    <row r="174" spans="61:61">
      <c r="BI174" s="63"/>
    </row>
    <row r="175" spans="61:61">
      <c r="BI175" s="63"/>
    </row>
    <row r="176" spans="61:61">
      <c r="BI176" s="63"/>
    </row>
    <row r="177" spans="61:61">
      <c r="BI177" s="63"/>
    </row>
    <row r="178" spans="61:61">
      <c r="BI178" s="63"/>
    </row>
    <row r="179" spans="61:61">
      <c r="BI179" s="63"/>
    </row>
    <row r="180" spans="61:61">
      <c r="BI180" s="63"/>
    </row>
    <row r="181" spans="61:61">
      <c r="BI181" s="63"/>
    </row>
    <row r="182" spans="61:61">
      <c r="BI182" s="63"/>
    </row>
    <row r="183" spans="61:61">
      <c r="BI183" s="63"/>
    </row>
    <row r="184" spans="61:61">
      <c r="BI184" s="63"/>
    </row>
    <row r="185" spans="61:61">
      <c r="BI185" s="63"/>
    </row>
    <row r="186" spans="61:61">
      <c r="BI186" s="63"/>
    </row>
    <row r="187" spans="61:61">
      <c r="BI187" s="63"/>
    </row>
    <row r="188" spans="61:61">
      <c r="BI188" s="63"/>
    </row>
    <row r="189" spans="61:61">
      <c r="BI189" s="63"/>
    </row>
    <row r="190" spans="61:61">
      <c r="BI190" s="63"/>
    </row>
    <row r="191" spans="61:61">
      <c r="BI191" s="63"/>
    </row>
    <row r="192" spans="61:61">
      <c r="BI192" s="63"/>
    </row>
    <row r="193" spans="61:61">
      <c r="BI193" s="63"/>
    </row>
    <row r="194" spans="61:61">
      <c r="BI194" s="63"/>
    </row>
    <row r="195" spans="61:61">
      <c r="BI195" s="63"/>
    </row>
    <row r="196" spans="61:61">
      <c r="BI196" s="63"/>
    </row>
    <row r="197" spans="61:61">
      <c r="BI197" s="63"/>
    </row>
    <row r="198" spans="61:61">
      <c r="BI198" s="63"/>
    </row>
    <row r="199" spans="61:61">
      <c r="BI199" s="63"/>
    </row>
    <row r="200" spans="61:61">
      <c r="BI200" s="63"/>
    </row>
    <row r="201" spans="61:61">
      <c r="BI201" s="63"/>
    </row>
    <row r="202" spans="61:61">
      <c r="BI202" s="63"/>
    </row>
    <row r="203" spans="61:61">
      <c r="BI203" s="63"/>
    </row>
    <row r="204" spans="61:61">
      <c r="BI204" s="63"/>
    </row>
    <row r="205" spans="61:61">
      <c r="BI205" s="63"/>
    </row>
    <row r="206" spans="61:61">
      <c r="BI206" s="63"/>
    </row>
    <row r="207" spans="61:61">
      <c r="BI207" s="63"/>
    </row>
    <row r="208" spans="61:61">
      <c r="BI208" s="63"/>
    </row>
    <row r="209" spans="61:61">
      <c r="BI209" s="63"/>
    </row>
    <row r="210" spans="61:61">
      <c r="BI210" s="63"/>
    </row>
    <row r="211" spans="61:61">
      <c r="BI211" s="63"/>
    </row>
    <row r="212" spans="61:61">
      <c r="BI212" s="63"/>
    </row>
    <row r="213" spans="61:61">
      <c r="BI213" s="63"/>
    </row>
    <row r="214" spans="61:61">
      <c r="BI214" s="63"/>
    </row>
    <row r="215" spans="61:61">
      <c r="BI215" s="63"/>
    </row>
    <row r="216" spans="61:61">
      <c r="BI216" s="63"/>
    </row>
    <row r="217" spans="61:61">
      <c r="BI217" s="63"/>
    </row>
    <row r="218" spans="61:61">
      <c r="BI218" s="63"/>
    </row>
    <row r="219" spans="61:61">
      <c r="BI219" s="63"/>
    </row>
    <row r="220" spans="61:61">
      <c r="BI220" s="63"/>
    </row>
    <row r="221" spans="61:61">
      <c r="BI221" s="63"/>
    </row>
    <row r="222" spans="61:61">
      <c r="BI222" s="63"/>
    </row>
    <row r="223" spans="61:61">
      <c r="BI223" s="63"/>
    </row>
    <row r="224" spans="61:61">
      <c r="BI224" s="63"/>
    </row>
    <row r="225" spans="61:61">
      <c r="BI225" s="63"/>
    </row>
    <row r="226" spans="61:61">
      <c r="BI226" s="63"/>
    </row>
    <row r="227" spans="61:61">
      <c r="BI227" s="63"/>
    </row>
    <row r="228" spans="61:61">
      <c r="BI228" s="63"/>
    </row>
    <row r="229" spans="61:61">
      <c r="BI229" s="63"/>
    </row>
    <row r="230" spans="61:61">
      <c r="BI230" s="63"/>
    </row>
    <row r="231" spans="61:61">
      <c r="BI231" s="63"/>
    </row>
    <row r="232" spans="61:61">
      <c r="BI232" s="63"/>
    </row>
    <row r="233" spans="61:61">
      <c r="BI233" s="63"/>
    </row>
    <row r="234" spans="61:61">
      <c r="BI234" s="63"/>
    </row>
    <row r="235" spans="61:61">
      <c r="BI235" s="63"/>
    </row>
    <row r="236" spans="61:61">
      <c r="BI236" s="63"/>
    </row>
    <row r="237" spans="61:61">
      <c r="BI237" s="63"/>
    </row>
    <row r="238" spans="61:61">
      <c r="BI238" s="63"/>
    </row>
    <row r="239" spans="61:61">
      <c r="BI239" s="63"/>
    </row>
    <row r="240" spans="61:61">
      <c r="BI240" s="63"/>
    </row>
    <row r="241" spans="61:61">
      <c r="BI241" s="63"/>
    </row>
    <row r="242" spans="61:61">
      <c r="BI242" s="63"/>
    </row>
    <row r="243" spans="61:61">
      <c r="BI243" s="63"/>
    </row>
    <row r="244" spans="61:61">
      <c r="BI244" s="63"/>
    </row>
    <row r="245" spans="61:61">
      <c r="BI245" s="63"/>
    </row>
    <row r="246" spans="61:61">
      <c r="BI246" s="63"/>
    </row>
    <row r="247" spans="61:61">
      <c r="BI247" s="63"/>
    </row>
    <row r="248" spans="61:61">
      <c r="BI248" s="63"/>
    </row>
    <row r="249" spans="61:61">
      <c r="BI249" s="63"/>
    </row>
    <row r="250" spans="61:61">
      <c r="BI250" s="63"/>
    </row>
    <row r="251" spans="61:61">
      <c r="BI251" s="63"/>
    </row>
    <row r="252" spans="61:61">
      <c r="BI252" s="63"/>
    </row>
    <row r="253" spans="61:61">
      <c r="BI253" s="63"/>
    </row>
    <row r="254" spans="61:61">
      <c r="BI254" s="63"/>
    </row>
    <row r="255" spans="61:61">
      <c r="BI255" s="63"/>
    </row>
    <row r="256" spans="61:61">
      <c r="BI256" s="63"/>
    </row>
    <row r="257" spans="61:61">
      <c r="BI257" s="63"/>
    </row>
    <row r="258" spans="61:61">
      <c r="BI258" s="63"/>
    </row>
    <row r="259" spans="61:61">
      <c r="BI259" s="63"/>
    </row>
    <row r="260" spans="61:61">
      <c r="BI260" s="63"/>
    </row>
    <row r="261" spans="61:61">
      <c r="BI261" s="63"/>
    </row>
    <row r="262" spans="61:61">
      <c r="BI262" s="63"/>
    </row>
    <row r="263" spans="61:61">
      <c r="BI263" s="63"/>
    </row>
    <row r="264" spans="61:61">
      <c r="BI264" s="63"/>
    </row>
    <row r="265" spans="61:61">
      <c r="BI265" s="63"/>
    </row>
    <row r="266" spans="61:61">
      <c r="BI266" s="63"/>
    </row>
    <row r="267" spans="61:61">
      <c r="BI267" s="63"/>
    </row>
    <row r="268" spans="61:61">
      <c r="BI268" s="63"/>
    </row>
    <row r="269" spans="61:61">
      <c r="BI269" s="63"/>
    </row>
    <row r="270" spans="61:61">
      <c r="BI270" s="63"/>
    </row>
    <row r="271" spans="61:61">
      <c r="BI271" s="63"/>
    </row>
    <row r="272" spans="61:61">
      <c r="BI272" s="63"/>
    </row>
    <row r="273" spans="61:61">
      <c r="BI273" s="63"/>
    </row>
    <row r="274" spans="61:61">
      <c r="BI274" s="63"/>
    </row>
    <row r="275" spans="61:61">
      <c r="BI275" s="63"/>
    </row>
    <row r="276" spans="61:61">
      <c r="BI276" s="63"/>
    </row>
    <row r="277" spans="61:61">
      <c r="BI277" s="63"/>
    </row>
    <row r="278" spans="61:61">
      <c r="BI278" s="63"/>
    </row>
    <row r="279" spans="61:61">
      <c r="BI279" s="63"/>
    </row>
    <row r="280" spans="61:61">
      <c r="BI280" s="63"/>
    </row>
    <row r="281" spans="61:61">
      <c r="BI281" s="63"/>
    </row>
    <row r="282" spans="61:61">
      <c r="BI282" s="63"/>
    </row>
    <row r="283" spans="61:61">
      <c r="BI283" s="63"/>
    </row>
    <row r="284" spans="61:61">
      <c r="BI284" s="63"/>
    </row>
    <row r="285" spans="61:61">
      <c r="BI285" s="63"/>
    </row>
    <row r="286" spans="61:61">
      <c r="BI286" s="63"/>
    </row>
    <row r="287" spans="61:61">
      <c r="BI287" s="63"/>
    </row>
    <row r="288" spans="61:61">
      <c r="BI288" s="63"/>
    </row>
    <row r="289" spans="61:61">
      <c r="BI289" s="63"/>
    </row>
    <row r="290" spans="61:61">
      <c r="BI290" s="63"/>
    </row>
    <row r="291" spans="61:61">
      <c r="BI291" s="63"/>
    </row>
    <row r="292" spans="61:61">
      <c r="BI292" s="63"/>
    </row>
    <row r="293" spans="61:61">
      <c r="BI293" s="63"/>
    </row>
    <row r="294" spans="61:61">
      <c r="BI294" s="63"/>
    </row>
    <row r="295" spans="61:61">
      <c r="BI295" s="63"/>
    </row>
    <row r="296" spans="61:61">
      <c r="BI296" s="63"/>
    </row>
    <row r="297" spans="61:61">
      <c r="BI297" s="63"/>
    </row>
    <row r="298" spans="61:61">
      <c r="BI298" s="63"/>
    </row>
    <row r="299" spans="61:61">
      <c r="BI299" s="63"/>
    </row>
    <row r="300" spans="61:61">
      <c r="BI300" s="63"/>
    </row>
    <row r="301" spans="61:61">
      <c r="BI301" s="63"/>
    </row>
    <row r="302" spans="61:61">
      <c r="BI302" s="63"/>
    </row>
    <row r="303" spans="61:61">
      <c r="BI303" s="63"/>
    </row>
    <row r="304" spans="61:61">
      <c r="BI304" s="63"/>
    </row>
    <row r="305" spans="61:61">
      <c r="BI305" s="63"/>
    </row>
    <row r="306" spans="61:61">
      <c r="BI306" s="63"/>
    </row>
    <row r="307" spans="61:61">
      <c r="BI307" s="63"/>
    </row>
    <row r="308" spans="61:61">
      <c r="BI308" s="63"/>
    </row>
    <row r="309" spans="61:61">
      <c r="BI309" s="63"/>
    </row>
    <row r="310" spans="61:61">
      <c r="BI310" s="63"/>
    </row>
    <row r="311" spans="61:61">
      <c r="BI311" s="63"/>
    </row>
    <row r="312" spans="61:61">
      <c r="BI312" s="63"/>
    </row>
    <row r="313" spans="61:61">
      <c r="BI313" s="63"/>
    </row>
    <row r="314" spans="61:61">
      <c r="BI314" s="63"/>
    </row>
    <row r="315" spans="61:61">
      <c r="BI315" s="63"/>
    </row>
    <row r="316" spans="61:61">
      <c r="BI316" s="63"/>
    </row>
    <row r="317" spans="61:61">
      <c r="BI317" s="63"/>
    </row>
    <row r="318" spans="61:61">
      <c r="BI318" s="63"/>
    </row>
    <row r="319" spans="61:61">
      <c r="BI319" s="63"/>
    </row>
    <row r="320" spans="61:61">
      <c r="BI320" s="63"/>
    </row>
    <row r="321" spans="61:61">
      <c r="BI321" s="63"/>
    </row>
    <row r="322" spans="61:61">
      <c r="BI322" s="63"/>
    </row>
    <row r="323" spans="61:61">
      <c r="BI323" s="63"/>
    </row>
    <row r="324" spans="61:61">
      <c r="BI324" s="63"/>
    </row>
    <row r="325" spans="61:61">
      <c r="BI325" s="63"/>
    </row>
    <row r="326" spans="61:61">
      <c r="BI326" s="63"/>
    </row>
    <row r="327" spans="61:61">
      <c r="BI327" s="63"/>
    </row>
    <row r="328" spans="61:61">
      <c r="BI328" s="63"/>
    </row>
    <row r="329" spans="61:61">
      <c r="BI329" s="63"/>
    </row>
    <row r="330" spans="61:61">
      <c r="BI330" s="63"/>
    </row>
    <row r="331" spans="61:61">
      <c r="BI331" s="63"/>
    </row>
    <row r="332" spans="61:61">
      <c r="BI332" s="63"/>
    </row>
    <row r="333" spans="61:61">
      <c r="BI333" s="63"/>
    </row>
    <row r="334" spans="61:61">
      <c r="BI334" s="63"/>
    </row>
    <row r="335" spans="61:61">
      <c r="BI335" s="63"/>
    </row>
    <row r="336" spans="61:61">
      <c r="BI336" s="63"/>
    </row>
    <row r="337" spans="61:61">
      <c r="BI337" s="63"/>
    </row>
    <row r="338" spans="61:61">
      <c r="BI338" s="63"/>
    </row>
    <row r="339" spans="61:61">
      <c r="BI339" s="63"/>
    </row>
    <row r="340" spans="61:61">
      <c r="BI340" s="63"/>
    </row>
    <row r="341" spans="61:61">
      <c r="BI341" s="63"/>
    </row>
    <row r="342" spans="61:61">
      <c r="BI342" s="63"/>
    </row>
    <row r="343" spans="61:61">
      <c r="BI343" s="63"/>
    </row>
    <row r="344" spans="61:61">
      <c r="BI344" s="63"/>
    </row>
    <row r="345" spans="61:61">
      <c r="BI345" s="63"/>
    </row>
    <row r="346" spans="61:61">
      <c r="BI346" s="63"/>
    </row>
    <row r="347" spans="61:61">
      <c r="BI347" s="63"/>
    </row>
    <row r="348" spans="61:61">
      <c r="BI348" s="63"/>
    </row>
    <row r="349" spans="61:61">
      <c r="BI349" s="63"/>
    </row>
    <row r="350" spans="61:61">
      <c r="BI350" s="63"/>
    </row>
    <row r="351" spans="61:61">
      <c r="BI351" s="63"/>
    </row>
    <row r="352" spans="61:61">
      <c r="BI352" s="63"/>
    </row>
    <row r="353" spans="61:61">
      <c r="BI353" s="63"/>
    </row>
    <row r="354" spans="61:61">
      <c r="BI354" s="63"/>
    </row>
    <row r="355" spans="61:61">
      <c r="BI355" s="63"/>
    </row>
    <row r="356" spans="61:61">
      <c r="BI356" s="63"/>
    </row>
    <row r="357" spans="61:61">
      <c r="BI357" s="63"/>
    </row>
    <row r="358" spans="61:61">
      <c r="BI358" s="63"/>
    </row>
    <row r="359" spans="61:61">
      <c r="BI359" s="63"/>
    </row>
    <row r="360" spans="61:61">
      <c r="BI360" s="63"/>
    </row>
    <row r="361" spans="61:61">
      <c r="BI361" s="63"/>
    </row>
    <row r="362" spans="61:61">
      <c r="BI362" s="63"/>
    </row>
    <row r="363" spans="61:61">
      <c r="BI363" s="63"/>
    </row>
    <row r="364" spans="61:61">
      <c r="BI364" s="63"/>
    </row>
    <row r="365" spans="61:61">
      <c r="BI365" s="63"/>
    </row>
    <row r="366" spans="61:61">
      <c r="BI366" s="63"/>
    </row>
    <row r="367" spans="61:61">
      <c r="BI367" s="63"/>
    </row>
    <row r="368" spans="61:61">
      <c r="BI368" s="63"/>
    </row>
    <row r="369" spans="61:61">
      <c r="BI369" s="63"/>
    </row>
    <row r="370" spans="61:61">
      <c r="BI370" s="63"/>
    </row>
    <row r="371" spans="61:61">
      <c r="BI371" s="63"/>
    </row>
    <row r="372" spans="61:61">
      <c r="BI372" s="63"/>
    </row>
    <row r="373" spans="61:61">
      <c r="BI373" s="63"/>
    </row>
    <row r="374" spans="61:61">
      <c r="BI374" s="63"/>
    </row>
    <row r="375" spans="61:61">
      <c r="BI375" s="63"/>
    </row>
    <row r="376" spans="61:61">
      <c r="BI376" s="63"/>
    </row>
    <row r="377" spans="61:61">
      <c r="BI377" s="63"/>
    </row>
    <row r="378" spans="61:61">
      <c r="BI378" s="63"/>
    </row>
    <row r="379" spans="61:61">
      <c r="BI379" s="63"/>
    </row>
    <row r="380" spans="61:61">
      <c r="BI380" s="63"/>
    </row>
    <row r="381" spans="61:61">
      <c r="BI381" s="63"/>
    </row>
    <row r="382" spans="61:61">
      <c r="BI382" s="63"/>
    </row>
    <row r="383" spans="61:61">
      <c r="BI383" s="63"/>
    </row>
    <row r="384" spans="61:61">
      <c r="BI384" s="63"/>
    </row>
    <row r="385" spans="61:61">
      <c r="BI385" s="63"/>
    </row>
    <row r="386" spans="61:61">
      <c r="BI386" s="63"/>
    </row>
    <row r="387" spans="61:61">
      <c r="BI387" s="63"/>
    </row>
    <row r="388" spans="61:61">
      <c r="BI388" s="63"/>
    </row>
    <row r="389" spans="61:61">
      <c r="BI389" s="63"/>
    </row>
    <row r="390" spans="61:61">
      <c r="BI390" s="63"/>
    </row>
    <row r="391" spans="61:61">
      <c r="BI391" s="63"/>
    </row>
    <row r="392" spans="61:61">
      <c r="BI392" s="63"/>
    </row>
    <row r="393" spans="61:61">
      <c r="BI393" s="63"/>
    </row>
    <row r="394" spans="61:61">
      <c r="BI394" s="63"/>
    </row>
    <row r="395" spans="61:61">
      <c r="BI395" s="63"/>
    </row>
    <row r="396" spans="61:61">
      <c r="BI396" s="63"/>
    </row>
    <row r="397" spans="61:61">
      <c r="BI397" s="63"/>
    </row>
    <row r="398" spans="61:61">
      <c r="BI398" s="63"/>
    </row>
    <row r="399" spans="61:61">
      <c r="BI399" s="63"/>
    </row>
    <row r="400" spans="61:61">
      <c r="BI400" s="63"/>
    </row>
    <row r="401" spans="61:61">
      <c r="BI401" s="63"/>
    </row>
    <row r="402" spans="61:61">
      <c r="BI402" s="63"/>
    </row>
    <row r="403" spans="61:61">
      <c r="BI403" s="63"/>
    </row>
    <row r="404" spans="61:61">
      <c r="BI404" s="63"/>
    </row>
    <row r="405" spans="61:61">
      <c r="BI405" s="63"/>
    </row>
    <row r="406" spans="61:61">
      <c r="BI406" s="63"/>
    </row>
    <row r="407" spans="61:61">
      <c r="BI407" s="63"/>
    </row>
    <row r="408" spans="61:61">
      <c r="BI408" s="63"/>
    </row>
    <row r="409" spans="61:61">
      <c r="BI409" s="63"/>
    </row>
    <row r="410" spans="61:61">
      <c r="BI410" s="63"/>
    </row>
    <row r="411" spans="61:61">
      <c r="BI411" s="63"/>
    </row>
    <row r="412" spans="61:61">
      <c r="BI412" s="63"/>
    </row>
    <row r="413" spans="61:61">
      <c r="BI413" s="63"/>
    </row>
    <row r="414" spans="61:61">
      <c r="BI414" s="63"/>
    </row>
    <row r="415" spans="61:61">
      <c r="BI415" s="63"/>
    </row>
    <row r="416" spans="61:61">
      <c r="BI416" s="63"/>
    </row>
    <row r="417" spans="61:61">
      <c r="BI417" s="63"/>
    </row>
    <row r="418" spans="61:61">
      <c r="BI418" s="63"/>
    </row>
    <row r="419" spans="61:61">
      <c r="BI419" s="63"/>
    </row>
    <row r="420" spans="61:61">
      <c r="BI420" s="63"/>
    </row>
    <row r="421" spans="61:61">
      <c r="BI421" s="63"/>
    </row>
    <row r="422" spans="61:61">
      <c r="BI422" s="63"/>
    </row>
    <row r="423" spans="61:61">
      <c r="BI423" s="63"/>
    </row>
    <row r="424" spans="61:61">
      <c r="BI424" s="63"/>
    </row>
    <row r="425" spans="61:61">
      <c r="BI425" s="63"/>
    </row>
    <row r="426" spans="61:61">
      <c r="BI426" s="63"/>
    </row>
    <row r="427" spans="61:61">
      <c r="BI427" s="63"/>
    </row>
    <row r="428" spans="61:61">
      <c r="BI428" s="63"/>
    </row>
    <row r="429" spans="61:61">
      <c r="BI429" s="63"/>
    </row>
    <row r="430" spans="61:61">
      <c r="BI430" s="63"/>
    </row>
    <row r="431" spans="61:61">
      <c r="BI431" s="63"/>
    </row>
    <row r="432" spans="61:61">
      <c r="BI432" s="63"/>
    </row>
    <row r="433" spans="61:61">
      <c r="BI433" s="63"/>
    </row>
    <row r="434" spans="61:61">
      <c r="BI434" s="63"/>
    </row>
    <row r="435" spans="61:61">
      <c r="BI435" s="63"/>
    </row>
    <row r="436" spans="61:61">
      <c r="BI436" s="63"/>
    </row>
    <row r="437" spans="61:61">
      <c r="BI437" s="63"/>
    </row>
    <row r="438" spans="61:61">
      <c r="BI438" s="63"/>
    </row>
    <row r="439" spans="61:61">
      <c r="BI439" s="63"/>
    </row>
    <row r="440" spans="61:61">
      <c r="BI440" s="63"/>
    </row>
    <row r="441" spans="61:61">
      <c r="BI441" s="63"/>
    </row>
    <row r="442" spans="61:61">
      <c r="BI442" s="63"/>
    </row>
    <row r="443" spans="61:61">
      <c r="BI443" s="63"/>
    </row>
    <row r="444" spans="61:61">
      <c r="BI444" s="63"/>
    </row>
    <row r="445" spans="61:61">
      <c r="BI445" s="63"/>
    </row>
    <row r="446" spans="61:61">
      <c r="BI446" s="63"/>
    </row>
    <row r="447" spans="61:61">
      <c r="BI447" s="63"/>
    </row>
    <row r="448" spans="61:61">
      <c r="BI448" s="63"/>
    </row>
    <row r="449" spans="61:61">
      <c r="BI449" s="63"/>
    </row>
    <row r="450" spans="61:61">
      <c r="BI450" s="63"/>
    </row>
    <row r="451" spans="61:61">
      <c r="BI451" s="63"/>
    </row>
    <row r="452" spans="61:61">
      <c r="BI452" s="63"/>
    </row>
    <row r="453" spans="61:61">
      <c r="BI453" s="63"/>
    </row>
    <row r="454" spans="61:61">
      <c r="BI454" s="63"/>
    </row>
    <row r="455" spans="61:61">
      <c r="BI455" s="63"/>
    </row>
    <row r="456" spans="61:61">
      <c r="BI456" s="63"/>
    </row>
    <row r="457" spans="61:61">
      <c r="BI457" s="63"/>
    </row>
    <row r="458" spans="61:61">
      <c r="BI458" s="63"/>
    </row>
    <row r="459" spans="61:61">
      <c r="BI459" s="63"/>
    </row>
    <row r="460" spans="61:61">
      <c r="BI460" s="63"/>
    </row>
    <row r="461" spans="61:61">
      <c r="BI461" s="63"/>
    </row>
    <row r="462" spans="61:61">
      <c r="BI462" s="63"/>
    </row>
    <row r="463" spans="61:61">
      <c r="BI463" s="63"/>
    </row>
    <row r="464" spans="61:61">
      <c r="BI464" s="63"/>
    </row>
    <row r="465" spans="61:61">
      <c r="BI465" s="63"/>
    </row>
    <row r="466" spans="61:61">
      <c r="BI466" s="63"/>
    </row>
    <row r="467" spans="61:61">
      <c r="BI467" s="63"/>
    </row>
    <row r="468" spans="61:61">
      <c r="BI468" s="63"/>
    </row>
    <row r="469" spans="61:61">
      <c r="BI469" s="63"/>
    </row>
    <row r="470" spans="61:61">
      <c r="BI470" s="63"/>
    </row>
    <row r="471" spans="61:61">
      <c r="BI471" s="63"/>
    </row>
    <row r="472" spans="61:61">
      <c r="BI472" s="63"/>
    </row>
    <row r="473" spans="61:61">
      <c r="BI473" s="63"/>
    </row>
    <row r="474" spans="61:61">
      <c r="BI474" s="63"/>
    </row>
    <row r="475" spans="61:61">
      <c r="BI475" s="63"/>
    </row>
    <row r="476" spans="61:61">
      <c r="BI476" s="63"/>
    </row>
    <row r="477" spans="61:61">
      <c r="BI477" s="63"/>
    </row>
    <row r="478" spans="61:61">
      <c r="BI478" s="63"/>
    </row>
    <row r="479" spans="61:61">
      <c r="BI479" s="63"/>
    </row>
    <row r="480" spans="61:61">
      <c r="BI480" s="63"/>
    </row>
    <row r="481" spans="61:61">
      <c r="BI481" s="63"/>
    </row>
    <row r="482" spans="61:61">
      <c r="BI482" s="63"/>
    </row>
    <row r="483" spans="61:61">
      <c r="BI483" s="63"/>
    </row>
    <row r="484" spans="61:61">
      <c r="BI484" s="63"/>
    </row>
    <row r="485" spans="61:61">
      <c r="BI485" s="63"/>
    </row>
    <row r="486" spans="61:61">
      <c r="BI486" s="63"/>
    </row>
    <row r="487" spans="61:61">
      <c r="BI487" s="63"/>
    </row>
    <row r="488" spans="61:61">
      <c r="BI488" s="63"/>
    </row>
    <row r="489" spans="61:61">
      <c r="BI489" s="63"/>
    </row>
    <row r="490" spans="61:61">
      <c r="BI490" s="63"/>
    </row>
    <row r="491" spans="61:61">
      <c r="BI491" s="63"/>
    </row>
    <row r="492" spans="61:61">
      <c r="BI492" s="63"/>
    </row>
    <row r="493" spans="61:61">
      <c r="BI493" s="63"/>
    </row>
    <row r="494" spans="61:61">
      <c r="BI494" s="63"/>
    </row>
    <row r="495" spans="61:61">
      <c r="BI495" s="63"/>
    </row>
    <row r="496" spans="61:61">
      <c r="BI496" s="63"/>
    </row>
    <row r="497" spans="61:61">
      <c r="BI497" s="63"/>
    </row>
    <row r="498" spans="61:61">
      <c r="BI498" s="63"/>
    </row>
    <row r="499" spans="61:61">
      <c r="BI499" s="63"/>
    </row>
    <row r="500" spans="61:61">
      <c r="BI500" s="63"/>
    </row>
    <row r="501" spans="61:61">
      <c r="BI501" s="63"/>
    </row>
    <row r="502" spans="61:61">
      <c r="BI502" s="63"/>
    </row>
    <row r="503" spans="61:61">
      <c r="BI503" s="63"/>
    </row>
    <row r="504" spans="61:61">
      <c r="BI504" s="63"/>
    </row>
    <row r="505" spans="61:61">
      <c r="BI505" s="63"/>
    </row>
    <row r="506" spans="61:61">
      <c r="BI506" s="63"/>
    </row>
    <row r="507" spans="61:61">
      <c r="BI507" s="63"/>
    </row>
    <row r="508" spans="61:61">
      <c r="BI508" s="63"/>
    </row>
    <row r="509" spans="61:61">
      <c r="BI509" s="63"/>
    </row>
    <row r="510" spans="61:61">
      <c r="BI510" s="63"/>
    </row>
    <row r="511" spans="61:61">
      <c r="BI511" s="63"/>
    </row>
    <row r="512" spans="61:61">
      <c r="BI512" s="63"/>
    </row>
    <row r="513" spans="61:61">
      <c r="BI513" s="63"/>
    </row>
    <row r="514" spans="61:61">
      <c r="BI514" s="63"/>
    </row>
    <row r="515" spans="61:61">
      <c r="BI515" s="63"/>
    </row>
    <row r="516" spans="61:61">
      <c r="BI516" s="63"/>
    </row>
    <row r="517" spans="61:61">
      <c r="BI517" s="63"/>
    </row>
    <row r="518" spans="61:61">
      <c r="BI518" s="63"/>
    </row>
    <row r="519" spans="61:61">
      <c r="BI519" s="63"/>
    </row>
    <row r="520" spans="61:61">
      <c r="BI520" s="63"/>
    </row>
    <row r="521" spans="61:61">
      <c r="BI521" s="63"/>
    </row>
    <row r="522" spans="61:61">
      <c r="BI522" s="63"/>
    </row>
    <row r="523" spans="61:61">
      <c r="BI523" s="63"/>
    </row>
    <row r="524" spans="61:61">
      <c r="BI524" s="63"/>
    </row>
    <row r="525" spans="61:61">
      <c r="BI525" s="63"/>
    </row>
    <row r="526" spans="61:61">
      <c r="BI526" s="63"/>
    </row>
    <row r="527" spans="61:61">
      <c r="BI527" s="63"/>
    </row>
    <row r="528" spans="61:61">
      <c r="BI528" s="63"/>
    </row>
    <row r="529" spans="61:61">
      <c r="BI529" s="63"/>
    </row>
    <row r="530" spans="61:61">
      <c r="BI530" s="63"/>
    </row>
    <row r="531" spans="61:61">
      <c r="BI531" s="63"/>
    </row>
    <row r="532" spans="61:61">
      <c r="BI532" s="63"/>
    </row>
    <row r="533" spans="61:61">
      <c r="BI533" s="63"/>
    </row>
    <row r="534" spans="61:61">
      <c r="BI534" s="63"/>
    </row>
    <row r="535" spans="61:61">
      <c r="BI535" s="63"/>
    </row>
    <row r="536" spans="61:61">
      <c r="BI536" s="63"/>
    </row>
    <row r="537" spans="61:61">
      <c r="BI537" s="63"/>
    </row>
    <row r="538" spans="61:61">
      <c r="BI538" s="63"/>
    </row>
    <row r="539" spans="61:61">
      <c r="BI539" s="63"/>
    </row>
    <row r="540" spans="61:61">
      <c r="BI540" s="63"/>
    </row>
    <row r="541" spans="61:61">
      <c r="BI541" s="63"/>
    </row>
    <row r="542" spans="61:61">
      <c r="BI542" s="63"/>
    </row>
    <row r="543" spans="61:61">
      <c r="BI543" s="63"/>
    </row>
    <row r="544" spans="61:61">
      <c r="BI544" s="63"/>
    </row>
    <row r="545" spans="61:61">
      <c r="BI545" s="63"/>
    </row>
    <row r="546" spans="61:61">
      <c r="BI546" s="63"/>
    </row>
    <row r="547" spans="61:61">
      <c r="BI547" s="63"/>
    </row>
    <row r="548" spans="61:61">
      <c r="BI548" s="63"/>
    </row>
    <row r="549" spans="61:61">
      <c r="BI549" s="63"/>
    </row>
    <row r="550" spans="61:61">
      <c r="BI550" s="63"/>
    </row>
    <row r="551" spans="61:61">
      <c r="BI551" s="63"/>
    </row>
    <row r="552" spans="61:61">
      <c r="BI552" s="63"/>
    </row>
    <row r="553" spans="61:61">
      <c r="BI553" s="63"/>
    </row>
    <row r="554" spans="61:61">
      <c r="BI554" s="63"/>
    </row>
    <row r="555" spans="61:61">
      <c r="BI555" s="63"/>
    </row>
    <row r="556" spans="61:61">
      <c r="BI556" s="63"/>
    </row>
    <row r="557" spans="61:61">
      <c r="BI557" s="63"/>
    </row>
    <row r="558" spans="61:61">
      <c r="BI558" s="63"/>
    </row>
    <row r="559" spans="61:61">
      <c r="BI559" s="63"/>
    </row>
    <row r="560" spans="61:61">
      <c r="BI560" s="63"/>
    </row>
    <row r="561" spans="61:61">
      <c r="BI561" s="63"/>
    </row>
    <row r="562" spans="61:61">
      <c r="BI562" s="63"/>
    </row>
    <row r="563" spans="61:61">
      <c r="BI563" s="63"/>
    </row>
    <row r="564" spans="61:61">
      <c r="BI564" s="63"/>
    </row>
    <row r="565" spans="61:61">
      <c r="BI565" s="63"/>
    </row>
    <row r="566" spans="61:61">
      <c r="BI566" s="63"/>
    </row>
    <row r="567" spans="61:61">
      <c r="BI567" s="63"/>
    </row>
    <row r="568" spans="61:61">
      <c r="BI568" s="63"/>
    </row>
    <row r="569" spans="61:61">
      <c r="BI569" s="63"/>
    </row>
    <row r="570" spans="61:61">
      <c r="BI570" s="63"/>
    </row>
    <row r="571" spans="61:61">
      <c r="BI571" s="63"/>
    </row>
    <row r="572" spans="61:61">
      <c r="BI572" s="63"/>
    </row>
    <row r="573" spans="61:61">
      <c r="BI573" s="63"/>
    </row>
    <row r="574" spans="61:61">
      <c r="BI574" s="63"/>
    </row>
    <row r="575" spans="61:61">
      <c r="BI575" s="63"/>
    </row>
    <row r="576" spans="61:61">
      <c r="BI576" s="63"/>
    </row>
    <row r="577" spans="61:61">
      <c r="BI577" s="63"/>
    </row>
    <row r="578" spans="61:61">
      <c r="BI578" s="63"/>
    </row>
    <row r="579" spans="61:61">
      <c r="BI579" s="63"/>
    </row>
    <row r="580" spans="61:61">
      <c r="BI580" s="63"/>
    </row>
    <row r="581" spans="61:61">
      <c r="BI581" s="63"/>
    </row>
    <row r="582" spans="61:61">
      <c r="BI582" s="63"/>
    </row>
    <row r="583" spans="61:61">
      <c r="BI583" s="63"/>
    </row>
    <row r="584" spans="61:61">
      <c r="BI584" s="63"/>
    </row>
    <row r="585" spans="61:61">
      <c r="BI585" s="63"/>
    </row>
    <row r="586" spans="61:61">
      <c r="BI586" s="63"/>
    </row>
    <row r="587" spans="61:61">
      <c r="BI587" s="63"/>
    </row>
    <row r="588" spans="61:61">
      <c r="BI588" s="63"/>
    </row>
    <row r="589" spans="61:61">
      <c r="BI589" s="63"/>
    </row>
    <row r="590" spans="61:61">
      <c r="BI590" s="63"/>
    </row>
    <row r="591" spans="61:61">
      <c r="BI591" s="63"/>
    </row>
    <row r="592" spans="61:61">
      <c r="BI592" s="63"/>
    </row>
    <row r="593" spans="61:61">
      <c r="BI593" s="63"/>
    </row>
    <row r="594" spans="61:61">
      <c r="BI594" s="63"/>
    </row>
    <row r="595" spans="61:61">
      <c r="BI595" s="63"/>
    </row>
    <row r="596" spans="61:61">
      <c r="BI596" s="63"/>
    </row>
    <row r="597" spans="61:61">
      <c r="BI597" s="63"/>
    </row>
    <row r="598" spans="61:61">
      <c r="BI598" s="63"/>
    </row>
    <row r="599" spans="61:61">
      <c r="BI599" s="63"/>
    </row>
    <row r="600" spans="61:61">
      <c r="BI600" s="63"/>
    </row>
    <row r="601" spans="61:61">
      <c r="BI601" s="63"/>
    </row>
    <row r="602" spans="61:61">
      <c r="BI602" s="63"/>
    </row>
    <row r="603" spans="61:61">
      <c r="BI603" s="63"/>
    </row>
    <row r="604" spans="61:61">
      <c r="BI604" s="63"/>
    </row>
    <row r="605" spans="61:61">
      <c r="BI605" s="63"/>
    </row>
    <row r="606" spans="61:61">
      <c r="BI606" s="63"/>
    </row>
    <row r="607" spans="61:61">
      <c r="BI607" s="63"/>
    </row>
    <row r="608" spans="61:61">
      <c r="BI608" s="63"/>
    </row>
    <row r="609" spans="61:61">
      <c r="BI609" s="63"/>
    </row>
    <row r="610" spans="61:61">
      <c r="BI610" s="63"/>
    </row>
    <row r="611" spans="61:61">
      <c r="BI611" s="63"/>
    </row>
    <row r="612" spans="61:61">
      <c r="BI612" s="63"/>
    </row>
    <row r="613" spans="61:61">
      <c r="BI613" s="63"/>
    </row>
    <row r="614" spans="61:61">
      <c r="BI614" s="63"/>
    </row>
    <row r="615" spans="61:61">
      <c r="BI615" s="63"/>
    </row>
    <row r="616" spans="61:61">
      <c r="BI616" s="63"/>
    </row>
    <row r="617" spans="61:61">
      <c r="BI617" s="63"/>
    </row>
    <row r="618" spans="61:61">
      <c r="BI618" s="63"/>
    </row>
    <row r="619" spans="61:61">
      <c r="BI619" s="63"/>
    </row>
    <row r="620" spans="61:61">
      <c r="BI620" s="63"/>
    </row>
    <row r="621" spans="61:61">
      <c r="BI621" s="63"/>
    </row>
    <row r="622" spans="61:61">
      <c r="BI622" s="63"/>
    </row>
    <row r="623" spans="61:61">
      <c r="BI623" s="63"/>
    </row>
    <row r="624" spans="61:61">
      <c r="BI624" s="63"/>
    </row>
    <row r="625" spans="61:61">
      <c r="BI625" s="63"/>
    </row>
    <row r="626" spans="61:61">
      <c r="BI626" s="63"/>
    </row>
    <row r="627" spans="61:61">
      <c r="BI627" s="63"/>
    </row>
    <row r="628" spans="61:61">
      <c r="BI628" s="63"/>
    </row>
    <row r="629" spans="61:61">
      <c r="BI629" s="63"/>
    </row>
    <row r="630" spans="61:61">
      <c r="BI630" s="63"/>
    </row>
    <row r="631" spans="61:61">
      <c r="BI631" s="63"/>
    </row>
    <row r="632" spans="61:61">
      <c r="BI632" s="63"/>
    </row>
    <row r="633" spans="61:61">
      <c r="BI633" s="63"/>
    </row>
    <row r="634" spans="61:61">
      <c r="BI634" s="63"/>
    </row>
    <row r="635" spans="61:61">
      <c r="BI635" s="63"/>
    </row>
    <row r="636" spans="61:61">
      <c r="BI636" s="63"/>
    </row>
    <row r="637" spans="61:61">
      <c r="BI637" s="63"/>
    </row>
    <row r="638" spans="61:61">
      <c r="BI638" s="63"/>
    </row>
    <row r="639" spans="61:61">
      <c r="BI639" s="63"/>
    </row>
    <row r="640" spans="61:61">
      <c r="BI640" s="63"/>
    </row>
    <row r="641" spans="61:61">
      <c r="BI641" s="63"/>
    </row>
    <row r="642" spans="61:61">
      <c r="BI642" s="63"/>
    </row>
    <row r="643" spans="61:61">
      <c r="BI643" s="63"/>
    </row>
    <row r="644" spans="61:61">
      <c r="BI644" s="63"/>
    </row>
    <row r="645" spans="61:61">
      <c r="BI645" s="63"/>
    </row>
    <row r="646" spans="61:61">
      <c r="BI646" s="63"/>
    </row>
    <row r="647" spans="61:61">
      <c r="BI647" s="63"/>
    </row>
    <row r="648" spans="61:61">
      <c r="BI648" s="63"/>
    </row>
    <row r="649" spans="61:61">
      <c r="BI649" s="63"/>
    </row>
    <row r="650" spans="61:61">
      <c r="BI650" s="63"/>
    </row>
    <row r="651" spans="61:61">
      <c r="BI651" s="63"/>
    </row>
    <row r="652" spans="61:61">
      <c r="BI652" s="63"/>
    </row>
    <row r="653" spans="61:61">
      <c r="BI653" s="63"/>
    </row>
    <row r="654" spans="61:61">
      <c r="BI654" s="63"/>
    </row>
    <row r="655" spans="61:61">
      <c r="BI655" s="63"/>
    </row>
    <row r="656" spans="61:61">
      <c r="BI656" s="63"/>
    </row>
    <row r="657" spans="61:61">
      <c r="BI657" s="63"/>
    </row>
    <row r="658" spans="61:61">
      <c r="BI658" s="63"/>
    </row>
    <row r="659" spans="61:61">
      <c r="BI659" s="63"/>
    </row>
    <row r="660" spans="61:61">
      <c r="BI660" s="63"/>
    </row>
    <row r="661" spans="61:61">
      <c r="BI661" s="63"/>
    </row>
    <row r="662" spans="61:61">
      <c r="BI662" s="63"/>
    </row>
    <row r="663" spans="61:61">
      <c r="BI663" s="63"/>
    </row>
    <row r="664" spans="61:61">
      <c r="BI664" s="63"/>
    </row>
    <row r="665" spans="61:61">
      <c r="BI665" s="63"/>
    </row>
    <row r="666" spans="61:61">
      <c r="BI666" s="63"/>
    </row>
    <row r="667" spans="61:61">
      <c r="BI667" s="63"/>
    </row>
    <row r="668" spans="61:61">
      <c r="BI668" s="63"/>
    </row>
    <row r="669" spans="61:61">
      <c r="BI669" s="63"/>
    </row>
    <row r="670" spans="61:61">
      <c r="BI670" s="63"/>
    </row>
    <row r="671" spans="61:61">
      <c r="BI671" s="63"/>
    </row>
    <row r="672" spans="61:61">
      <c r="BI672" s="63"/>
    </row>
    <row r="673" spans="61:61">
      <c r="BI673" s="63"/>
    </row>
    <row r="674" spans="61:61">
      <c r="BI674" s="63"/>
    </row>
    <row r="675" spans="61:61">
      <c r="BI675" s="63"/>
    </row>
    <row r="676" spans="61:61">
      <c r="BI676" s="63"/>
    </row>
    <row r="677" spans="61:61">
      <c r="BI677" s="63"/>
    </row>
    <row r="678" spans="61:61">
      <c r="BI678" s="63"/>
    </row>
    <row r="679" spans="61:61">
      <c r="BI679" s="63"/>
    </row>
    <row r="680" spans="61:61">
      <c r="BI680" s="63"/>
    </row>
    <row r="681" spans="61:61">
      <c r="BI681" s="63"/>
    </row>
    <row r="682" spans="61:61">
      <c r="BI682" s="63"/>
    </row>
    <row r="683" spans="61:61">
      <c r="BI683" s="63"/>
    </row>
    <row r="684" spans="61:61">
      <c r="BI684" s="63"/>
    </row>
    <row r="685" spans="61:61">
      <c r="BI685" s="63"/>
    </row>
    <row r="686" spans="61:61">
      <c r="BI686" s="63"/>
    </row>
    <row r="687" spans="61:61">
      <c r="BI687" s="63"/>
    </row>
    <row r="688" spans="61:61">
      <c r="BI688" s="63"/>
    </row>
    <row r="689" spans="61:61">
      <c r="BI689" s="63"/>
    </row>
    <row r="690" spans="61:61">
      <c r="BI690" s="63"/>
    </row>
    <row r="691" spans="61:61">
      <c r="BI691" s="63"/>
    </row>
    <row r="692" spans="61:61">
      <c r="BI692" s="63"/>
    </row>
    <row r="693" spans="61:61">
      <c r="BI693" s="63"/>
    </row>
    <row r="694" spans="61:61">
      <c r="BI694" s="63"/>
    </row>
    <row r="695" spans="61:61">
      <c r="BI695" s="63"/>
    </row>
    <row r="696" spans="61:61">
      <c r="BI696" s="63"/>
    </row>
    <row r="697" spans="61:61">
      <c r="BI697" s="63"/>
    </row>
    <row r="698" spans="61:61">
      <c r="BI698" s="63"/>
    </row>
    <row r="699" spans="61:61">
      <c r="BI699" s="63"/>
    </row>
    <row r="700" spans="61:61">
      <c r="BI700" s="63"/>
    </row>
    <row r="701" spans="61:61">
      <c r="BI701" s="63"/>
    </row>
    <row r="702" spans="61:61">
      <c r="BI702" s="63"/>
    </row>
    <row r="703" spans="61:61">
      <c r="BI703" s="63"/>
    </row>
    <row r="704" spans="61:61">
      <c r="BI704" s="63"/>
    </row>
    <row r="705" spans="61:61">
      <c r="BI705" s="63"/>
    </row>
    <row r="706" spans="61:61">
      <c r="BI706" s="63"/>
    </row>
    <row r="707" spans="61:61">
      <c r="BI707" s="63"/>
    </row>
    <row r="708" spans="61:61">
      <c r="BI708" s="63"/>
    </row>
    <row r="709" spans="61:61">
      <c r="BI709" s="63"/>
    </row>
    <row r="710" spans="61:61">
      <c r="BI710" s="63"/>
    </row>
    <row r="711" spans="61:61">
      <c r="BI711" s="63"/>
    </row>
    <row r="712" spans="61:61">
      <c r="BI712" s="63"/>
    </row>
    <row r="713" spans="61:61">
      <c r="BI713" s="63"/>
    </row>
    <row r="714" spans="61:61">
      <c r="BI714" s="63"/>
    </row>
    <row r="715" spans="61:61">
      <c r="BI715" s="63"/>
    </row>
    <row r="716" spans="61:61">
      <c r="BI716" s="63"/>
    </row>
    <row r="717" spans="61:61">
      <c r="BI717" s="63"/>
    </row>
    <row r="718" spans="61:61">
      <c r="BI718" s="63"/>
    </row>
    <row r="719" spans="61:61">
      <c r="BI719" s="63"/>
    </row>
    <row r="720" spans="61:61">
      <c r="BI720" s="63"/>
    </row>
    <row r="721" spans="61:61">
      <c r="BI721" s="63"/>
    </row>
    <row r="722" spans="61:61">
      <c r="BI722" s="63"/>
    </row>
    <row r="723" spans="61:61">
      <c r="BI723" s="63"/>
    </row>
    <row r="724" spans="61:61">
      <c r="BI724" s="63"/>
    </row>
    <row r="725" spans="61:61">
      <c r="BI725" s="63"/>
    </row>
    <row r="726" spans="61:61">
      <c r="BI726" s="63"/>
    </row>
    <row r="727" spans="61:61">
      <c r="BI727" s="63"/>
    </row>
    <row r="728" spans="61:61">
      <c r="BI728" s="63"/>
    </row>
    <row r="729" spans="61:61">
      <c r="BI729" s="63"/>
    </row>
    <row r="730" spans="61:61">
      <c r="BI730" s="63"/>
    </row>
    <row r="731" spans="61:61">
      <c r="BI731" s="63"/>
    </row>
    <row r="732" spans="61:61">
      <c r="BI732" s="63"/>
    </row>
    <row r="733" spans="61:61">
      <c r="BI733" s="63"/>
    </row>
    <row r="734" spans="61:61">
      <c r="BI734" s="63"/>
    </row>
    <row r="735" spans="61:61">
      <c r="BI735" s="63"/>
    </row>
    <row r="736" spans="61:61">
      <c r="BI736" s="63"/>
    </row>
    <row r="737" spans="61:61">
      <c r="BI737" s="63"/>
    </row>
    <row r="738" spans="61:61">
      <c r="BI738" s="63"/>
    </row>
    <row r="739" spans="61:61">
      <c r="BI739" s="63"/>
    </row>
    <row r="740" spans="61:61">
      <c r="BI740" s="63"/>
    </row>
    <row r="741" spans="61:61">
      <c r="BI741" s="63"/>
    </row>
    <row r="742" spans="61:61">
      <c r="BI742" s="63"/>
    </row>
    <row r="743" spans="61:61">
      <c r="BI743" s="63"/>
    </row>
    <row r="744" spans="61:61">
      <c r="BI744" s="63"/>
    </row>
    <row r="745" spans="61:61">
      <c r="BI745" s="63"/>
    </row>
    <row r="746" spans="61:61">
      <c r="BI746" s="63"/>
    </row>
    <row r="747" spans="61:61">
      <c r="BI747" s="63"/>
    </row>
    <row r="748" spans="61:61">
      <c r="BI748" s="63"/>
    </row>
    <row r="749" spans="61:61">
      <c r="BI749" s="63"/>
    </row>
    <row r="750" spans="61:61">
      <c r="BI750" s="63"/>
    </row>
    <row r="751" spans="61:61">
      <c r="BI751" s="63"/>
    </row>
    <row r="752" spans="61:61">
      <c r="BI752" s="63"/>
    </row>
    <row r="753" spans="61:61">
      <c r="BI753" s="63"/>
    </row>
    <row r="754" spans="61:61">
      <c r="BI754" s="63"/>
    </row>
    <row r="755" spans="61:61">
      <c r="BI755" s="63"/>
    </row>
    <row r="756" spans="61:61">
      <c r="BI756" s="63"/>
    </row>
    <row r="757" spans="61:61">
      <c r="BI757" s="63"/>
    </row>
    <row r="758" spans="61:61">
      <c r="BI758" s="63"/>
    </row>
    <row r="759" spans="61:61">
      <c r="BI759" s="63"/>
    </row>
    <row r="760" spans="61:61">
      <c r="BI760" s="63"/>
    </row>
    <row r="761" spans="61:61">
      <c r="BI761" s="63"/>
    </row>
    <row r="762" spans="61:61">
      <c r="BI762" s="63"/>
    </row>
    <row r="763" spans="61:61">
      <c r="BI763" s="63"/>
    </row>
    <row r="764" spans="61:61">
      <c r="BI764" s="63"/>
    </row>
    <row r="765" spans="61:61">
      <c r="BI765" s="63"/>
    </row>
    <row r="766" spans="61:61">
      <c r="BI766" s="63"/>
    </row>
    <row r="767" spans="61:61">
      <c r="BI767" s="63"/>
    </row>
    <row r="768" spans="61:61">
      <c r="BI768" s="63"/>
    </row>
    <row r="769" spans="61:61">
      <c r="BI769" s="63"/>
    </row>
    <row r="770" spans="61:61">
      <c r="BI770" s="63"/>
    </row>
    <row r="771" spans="61:61">
      <c r="BI771" s="63"/>
    </row>
    <row r="772" spans="61:61">
      <c r="BI772" s="63"/>
    </row>
    <row r="773" spans="61:61">
      <c r="BI773" s="63"/>
    </row>
    <row r="774" spans="61:61">
      <c r="BI774" s="63"/>
    </row>
    <row r="775" spans="61:61">
      <c r="BI775" s="63"/>
    </row>
    <row r="776" spans="61:61">
      <c r="BI776" s="63"/>
    </row>
    <row r="777" spans="61:61">
      <c r="BI777" s="63"/>
    </row>
    <row r="778" spans="61:61">
      <c r="BI778" s="63"/>
    </row>
    <row r="779" spans="61:61">
      <c r="BI779" s="63"/>
    </row>
    <row r="780" spans="61:61">
      <c r="BI780" s="63"/>
    </row>
    <row r="781" spans="61:61">
      <c r="BI781" s="63"/>
    </row>
    <row r="782" spans="61:61">
      <c r="BI782" s="63"/>
    </row>
    <row r="783" spans="61:61">
      <c r="BI783" s="63"/>
    </row>
    <row r="784" spans="61:61">
      <c r="BI784" s="63"/>
    </row>
    <row r="785" spans="61:61">
      <c r="BI785" s="63"/>
    </row>
    <row r="786" spans="61:61">
      <c r="BI786" s="63"/>
    </row>
    <row r="787" spans="61:61">
      <c r="BI787" s="63"/>
    </row>
    <row r="788" spans="61:61">
      <c r="BI788" s="63"/>
    </row>
    <row r="789" spans="61:61">
      <c r="BI789" s="63"/>
    </row>
    <row r="790" spans="61:61">
      <c r="BI790" s="63"/>
    </row>
    <row r="791" spans="61:61">
      <c r="BI791" s="63"/>
    </row>
    <row r="792" spans="61:61">
      <c r="BI792" s="63"/>
    </row>
    <row r="793" spans="61:61">
      <c r="BI793" s="63"/>
    </row>
    <row r="794" spans="61:61">
      <c r="BI794" s="63"/>
    </row>
    <row r="795" spans="61:61">
      <c r="BI795" s="63"/>
    </row>
    <row r="796" spans="61:61">
      <c r="BI796" s="63"/>
    </row>
    <row r="797" spans="61:61">
      <c r="BI797" s="63"/>
    </row>
    <row r="798" spans="61:61">
      <c r="BI798" s="63"/>
    </row>
    <row r="799" spans="61:61">
      <c r="BI799" s="63"/>
    </row>
    <row r="800" spans="61:61">
      <c r="BI800" s="63"/>
    </row>
    <row r="801" spans="61:61">
      <c r="BI801" s="63"/>
    </row>
    <row r="802" spans="61:61">
      <c r="BI802" s="63"/>
    </row>
    <row r="803" spans="61:61">
      <c r="BI803" s="63"/>
    </row>
    <row r="804" spans="61:61">
      <c r="BI804" s="63"/>
    </row>
    <row r="805" spans="61:61">
      <c r="BI805" s="63"/>
    </row>
    <row r="806" spans="61:61">
      <c r="BI806" s="63"/>
    </row>
    <row r="807" spans="61:61">
      <c r="BI807" s="63"/>
    </row>
    <row r="808" spans="61:61">
      <c r="BI808" s="63"/>
    </row>
    <row r="809" spans="61:61">
      <c r="BI809" s="63"/>
    </row>
    <row r="810" spans="61:61">
      <c r="BI810" s="63"/>
    </row>
    <row r="811" spans="61:61">
      <c r="BI811" s="63"/>
    </row>
    <row r="812" spans="61:61">
      <c r="BI812" s="63"/>
    </row>
    <row r="813" spans="61:61">
      <c r="BI813" s="63"/>
    </row>
    <row r="814" spans="61:61">
      <c r="BI814" s="63"/>
    </row>
    <row r="815" spans="61:61">
      <c r="BI815" s="63"/>
    </row>
    <row r="816" spans="61:61">
      <c r="BI816" s="63"/>
    </row>
    <row r="817" spans="61:61">
      <c r="BI817" s="63"/>
    </row>
    <row r="818" spans="61:61">
      <c r="BI818" s="63"/>
    </row>
    <row r="819" spans="61:61">
      <c r="BI819" s="63"/>
    </row>
    <row r="820" spans="61:61">
      <c r="BI820" s="63"/>
    </row>
    <row r="821" spans="61:61">
      <c r="BI821" s="63"/>
    </row>
    <row r="822" spans="61:61">
      <c r="BI822" s="63"/>
    </row>
    <row r="823" spans="61:61">
      <c r="BI823" s="63"/>
    </row>
    <row r="824" spans="61:61">
      <c r="BI824" s="63"/>
    </row>
    <row r="825" spans="61:61">
      <c r="BI825" s="63"/>
    </row>
    <row r="826" spans="61:61">
      <c r="BI826" s="63"/>
    </row>
    <row r="827" spans="61:61">
      <c r="BI827" s="63"/>
    </row>
    <row r="828" spans="61:61">
      <c r="BI828" s="63"/>
    </row>
    <row r="829" spans="61:61">
      <c r="BI829" s="63"/>
    </row>
    <row r="830" spans="61:61">
      <c r="BI830" s="63"/>
    </row>
    <row r="831" spans="61:61">
      <c r="BI831" s="63"/>
    </row>
    <row r="832" spans="61:61">
      <c r="BI832" s="63"/>
    </row>
    <row r="833" spans="61:61">
      <c r="BI833" s="63"/>
    </row>
    <row r="834" spans="61:61">
      <c r="BI834" s="63"/>
    </row>
    <row r="835" spans="61:61">
      <c r="BI835" s="63"/>
    </row>
    <row r="836" spans="61:61">
      <c r="BI836" s="63"/>
    </row>
    <row r="837" spans="61:61">
      <c r="BI837" s="63"/>
    </row>
    <row r="838" spans="61:61">
      <c r="BI838" s="63"/>
    </row>
    <row r="839" spans="61:61">
      <c r="BI839" s="63"/>
    </row>
    <row r="840" spans="61:61">
      <c r="BI840" s="63"/>
    </row>
    <row r="841" spans="61:61">
      <c r="BI841" s="63"/>
    </row>
    <row r="842" spans="61:61">
      <c r="BI842" s="63"/>
    </row>
    <row r="843" spans="61:61">
      <c r="BI843" s="63"/>
    </row>
    <row r="844" spans="61:61">
      <c r="BI844" s="63"/>
    </row>
    <row r="845" spans="61:61">
      <c r="BI845" s="63"/>
    </row>
    <row r="846" spans="61:61">
      <c r="BI846" s="63"/>
    </row>
    <row r="847" spans="61:61">
      <c r="BI847" s="63"/>
    </row>
    <row r="848" spans="61:61">
      <c r="BI848" s="63"/>
    </row>
    <row r="849" spans="61:61">
      <c r="BI849" s="63"/>
    </row>
    <row r="850" spans="61:61">
      <c r="BI850" s="63"/>
    </row>
    <row r="851" spans="61:61">
      <c r="BI851" s="63"/>
    </row>
    <row r="852" spans="61:61">
      <c r="BI852" s="63"/>
    </row>
    <row r="853" spans="61:61">
      <c r="BI853" s="63"/>
    </row>
    <row r="854" spans="61:61">
      <c r="BI854" s="63"/>
    </row>
    <row r="855" spans="61:61">
      <c r="BI855" s="63"/>
    </row>
    <row r="856" spans="61:61">
      <c r="BI856" s="63"/>
    </row>
    <row r="857" spans="61:61">
      <c r="BI857" s="63"/>
    </row>
    <row r="858" spans="61:61">
      <c r="BI858" s="63"/>
    </row>
    <row r="859" spans="61:61">
      <c r="BI859" s="63"/>
    </row>
    <row r="860" spans="61:61">
      <c r="BI860" s="63"/>
    </row>
    <row r="861" spans="61:61">
      <c r="BI861" s="63"/>
    </row>
    <row r="862" spans="61:61">
      <c r="BI862" s="63"/>
    </row>
    <row r="863" spans="61:61">
      <c r="BI863" s="63"/>
    </row>
    <row r="864" spans="61:61">
      <c r="BI864" s="63"/>
    </row>
    <row r="865" spans="61:61">
      <c r="BI865" s="63"/>
    </row>
    <row r="866" spans="61:61">
      <c r="BI866" s="63"/>
    </row>
    <row r="867" spans="61:61">
      <c r="BI867" s="63"/>
    </row>
    <row r="868" spans="61:61">
      <c r="BI868" s="63"/>
    </row>
    <row r="869" spans="61:61">
      <c r="BI869" s="63"/>
    </row>
    <row r="870" spans="61:61">
      <c r="BI870" s="63"/>
    </row>
    <row r="871" spans="61:61">
      <c r="BI871" s="63"/>
    </row>
    <row r="872" spans="61:61">
      <c r="BI872" s="63"/>
    </row>
    <row r="873" spans="61:61">
      <c r="BI873" s="63"/>
    </row>
    <row r="874" spans="61:61">
      <c r="BI874" s="63"/>
    </row>
    <row r="875" spans="61:61">
      <c r="BI875" s="63"/>
    </row>
    <row r="876" spans="61:61">
      <c r="BI876" s="63"/>
    </row>
    <row r="877" spans="61:61">
      <c r="BI877" s="63"/>
    </row>
    <row r="878" spans="61:61">
      <c r="BI878" s="63"/>
    </row>
    <row r="879" spans="61:61">
      <c r="BI879" s="63"/>
    </row>
    <row r="880" spans="61:61">
      <c r="BI880" s="63"/>
    </row>
    <row r="881" spans="61:61">
      <c r="BI881" s="63"/>
    </row>
    <row r="882" spans="61:61">
      <c r="BI882" s="63"/>
    </row>
    <row r="883" spans="61:61">
      <c r="BI883" s="63"/>
    </row>
    <row r="884" spans="61:61">
      <c r="BI884" s="63"/>
    </row>
    <row r="885" spans="61:61">
      <c r="BI885" s="63"/>
    </row>
    <row r="886" spans="61:61">
      <c r="BI886" s="63"/>
    </row>
    <row r="887" spans="61:61">
      <c r="BI887" s="63"/>
    </row>
    <row r="888" spans="61:61">
      <c r="BI888" s="63"/>
    </row>
    <row r="889" spans="61:61">
      <c r="BI889" s="63"/>
    </row>
    <row r="890" spans="61:61">
      <c r="BI890" s="63"/>
    </row>
    <row r="891" spans="61:61">
      <c r="BI891" s="63"/>
    </row>
    <row r="892" spans="61:61">
      <c r="BI892" s="63"/>
    </row>
    <row r="893" spans="61:61">
      <c r="BI893" s="63"/>
    </row>
    <row r="894" spans="61:61">
      <c r="BI894" s="63"/>
    </row>
    <row r="895" spans="61:61">
      <c r="BI895" s="63"/>
    </row>
    <row r="896" spans="61:61">
      <c r="BI896" s="63"/>
    </row>
    <row r="897" spans="61:61">
      <c r="BI897" s="63"/>
    </row>
    <row r="898" spans="61:61">
      <c r="BI898" s="63"/>
    </row>
    <row r="899" spans="61:61">
      <c r="BI899" s="63"/>
    </row>
    <row r="900" spans="61:61">
      <c r="BI900" s="63"/>
    </row>
    <row r="901" spans="61:61">
      <c r="BI901" s="63"/>
    </row>
    <row r="902" spans="61:61">
      <c r="BI902" s="63"/>
    </row>
    <row r="903" spans="61:61">
      <c r="BI903" s="63"/>
    </row>
    <row r="904" spans="61:61">
      <c r="BI904" s="63"/>
    </row>
    <row r="905" spans="61:61">
      <c r="BI905" s="63"/>
    </row>
    <row r="906" spans="61:61">
      <c r="BI906" s="63"/>
    </row>
    <row r="907" spans="61:61">
      <c r="BI907" s="63"/>
    </row>
    <row r="908" spans="61:61">
      <c r="BI908" s="63"/>
    </row>
    <row r="909" spans="61:61">
      <c r="BI909" s="63"/>
    </row>
    <row r="910" spans="61:61">
      <c r="BI910" s="63"/>
    </row>
    <row r="911" spans="61:61">
      <c r="BI911" s="63"/>
    </row>
    <row r="912" spans="61:61">
      <c r="BI912" s="63"/>
    </row>
    <row r="913" spans="61:61">
      <c r="BI913" s="63"/>
    </row>
    <row r="914" spans="61:61">
      <c r="BI914" s="63"/>
    </row>
    <row r="915" spans="61:61">
      <c r="BI915" s="63"/>
    </row>
    <row r="916" spans="61:61">
      <c r="BI916" s="63"/>
    </row>
    <row r="917" spans="61:61">
      <c r="BI917" s="63"/>
    </row>
    <row r="918" spans="61:61">
      <c r="BI918" s="63"/>
    </row>
    <row r="919" spans="61:61">
      <c r="BI919" s="63"/>
    </row>
    <row r="920" spans="61:61">
      <c r="BI920" s="63"/>
    </row>
    <row r="921" spans="61:61">
      <c r="BI921" s="63"/>
    </row>
    <row r="922" spans="61:61">
      <c r="BI922" s="63"/>
    </row>
    <row r="923" spans="61:61">
      <c r="BI923" s="63"/>
    </row>
    <row r="924" spans="61:61">
      <c r="BI924" s="63"/>
    </row>
    <row r="925" spans="61:61">
      <c r="BI925" s="63"/>
    </row>
    <row r="926" spans="61:61">
      <c r="BI926" s="63"/>
    </row>
    <row r="927" spans="61:61">
      <c r="BI927" s="63"/>
    </row>
    <row r="928" spans="61:61">
      <c r="BI928" s="63"/>
    </row>
    <row r="929" spans="61:61">
      <c r="BI929" s="63"/>
    </row>
    <row r="930" spans="61:61">
      <c r="BI930" s="63"/>
    </row>
    <row r="931" spans="61:61">
      <c r="BI931" s="63"/>
    </row>
    <row r="932" spans="61:61">
      <c r="BI932" s="63"/>
    </row>
    <row r="933" spans="61:61">
      <c r="BI933" s="63"/>
    </row>
    <row r="934" spans="61:61">
      <c r="BI934" s="63"/>
    </row>
    <row r="935" spans="61:61">
      <c r="BI935" s="63"/>
    </row>
    <row r="936" spans="61:61">
      <c r="BI936" s="63"/>
    </row>
    <row r="937" spans="61:61">
      <c r="BI937" s="63"/>
    </row>
    <row r="938" spans="61:61">
      <c r="BI938" s="63"/>
    </row>
    <row r="939" spans="61:61">
      <c r="BI939" s="63"/>
    </row>
    <row r="940" spans="61:61">
      <c r="BI940" s="63"/>
    </row>
    <row r="941" spans="61:61">
      <c r="BI941" s="63"/>
    </row>
    <row r="942" spans="61:61">
      <c r="BI942" s="63"/>
    </row>
    <row r="943" spans="61:61">
      <c r="BI943" s="63"/>
    </row>
    <row r="944" spans="61:61">
      <c r="BI944" s="63"/>
    </row>
    <row r="945" spans="61:61">
      <c r="BI945" s="63"/>
    </row>
    <row r="946" spans="61:61">
      <c r="BI946" s="63"/>
    </row>
    <row r="947" spans="61:61">
      <c r="BI947" s="63"/>
    </row>
    <row r="948" spans="61:61">
      <c r="BI948" s="63"/>
    </row>
    <row r="949" spans="61:61">
      <c r="BI949" s="63"/>
    </row>
    <row r="950" spans="61:61">
      <c r="BI950" s="63"/>
    </row>
    <row r="951" spans="61:61">
      <c r="BI951" s="63"/>
    </row>
    <row r="952" spans="61:61">
      <c r="BI952" s="63"/>
    </row>
    <row r="953" spans="61:61">
      <c r="BI953" s="63"/>
    </row>
    <row r="954" spans="61:61">
      <c r="BI954" s="63"/>
    </row>
    <row r="955" spans="61:61">
      <c r="BI955" s="63"/>
    </row>
    <row r="956" spans="61:61">
      <c r="BI956" s="63"/>
    </row>
    <row r="957" spans="61:61">
      <c r="BI957" s="63"/>
    </row>
    <row r="958" spans="61:61">
      <c r="BI958" s="63"/>
    </row>
    <row r="959" spans="61:61">
      <c r="BI959" s="63"/>
    </row>
    <row r="960" spans="61:61">
      <c r="BI960" s="63"/>
    </row>
    <row r="961" spans="61:61">
      <c r="BI961" s="63"/>
    </row>
    <row r="962" spans="61:61">
      <c r="BI962" s="63"/>
    </row>
    <row r="963" spans="61:61">
      <c r="BI963" s="63"/>
    </row>
    <row r="964" spans="61:61">
      <c r="BI964" s="63"/>
    </row>
    <row r="965" spans="61:61">
      <c r="BI965" s="63"/>
    </row>
    <row r="966" spans="61:61">
      <c r="BI966" s="63"/>
    </row>
    <row r="967" spans="61:61">
      <c r="BI967" s="63"/>
    </row>
    <row r="968" spans="61:61">
      <c r="BI968" s="63"/>
    </row>
    <row r="969" spans="61:61">
      <c r="BI969" s="63"/>
    </row>
    <row r="970" spans="61:61">
      <c r="BI970" s="63"/>
    </row>
    <row r="971" spans="61:61">
      <c r="BI971" s="63"/>
    </row>
    <row r="972" spans="61:61">
      <c r="BI972" s="63"/>
    </row>
    <row r="973" spans="61:61">
      <c r="BI973" s="63"/>
    </row>
    <row r="974" spans="61:61">
      <c r="BI974" s="63"/>
    </row>
    <row r="975" spans="61:61">
      <c r="BI975" s="63"/>
    </row>
    <row r="976" spans="61:61">
      <c r="BI976" s="63"/>
    </row>
    <row r="977" spans="61:61">
      <c r="BI977" s="63"/>
    </row>
    <row r="978" spans="61:61">
      <c r="BI978" s="63"/>
    </row>
    <row r="979" spans="61:61">
      <c r="BI979" s="63"/>
    </row>
    <row r="980" spans="61:61">
      <c r="BI980" s="63"/>
    </row>
    <row r="981" spans="61:61">
      <c r="BI981" s="63"/>
    </row>
    <row r="982" spans="61:61">
      <c r="BI982" s="63"/>
    </row>
    <row r="983" spans="61:61">
      <c r="BI983" s="63"/>
    </row>
    <row r="984" spans="61:61">
      <c r="BI984" s="63"/>
    </row>
    <row r="985" spans="61:61">
      <c r="BI985" s="63"/>
    </row>
    <row r="986" spans="61:61">
      <c r="BI986" s="63"/>
    </row>
    <row r="987" spans="61:61">
      <c r="BI987" s="63"/>
    </row>
    <row r="988" spans="61:61">
      <c r="BI988" s="63"/>
    </row>
    <row r="989" spans="61:61">
      <c r="BI989" s="63"/>
    </row>
    <row r="990" spans="61:61">
      <c r="BI990" s="63"/>
    </row>
    <row r="991" spans="61:61">
      <c r="BI991" s="63"/>
    </row>
    <row r="992" spans="61:61">
      <c r="BI992" s="63"/>
    </row>
    <row r="993" spans="61:61">
      <c r="BI993" s="63"/>
    </row>
    <row r="994" spans="61:61">
      <c r="BI994" s="63"/>
    </row>
    <row r="995" spans="61:61">
      <c r="BI995" s="63"/>
    </row>
    <row r="996" spans="61:61">
      <c r="BI996" s="63"/>
    </row>
    <row r="997" spans="61:61">
      <c r="BI997" s="63"/>
    </row>
    <row r="998" spans="61:61">
      <c r="BI998" s="63"/>
    </row>
    <row r="999" spans="61:61">
      <c r="BI999" s="63"/>
    </row>
    <row r="1000" spans="61:61">
      <c r="BI1000" s="63"/>
    </row>
    <row r="1001" spans="61:61">
      <c r="BI1001" s="63"/>
    </row>
    <row r="1002" spans="61:61">
      <c r="BI1002" s="63"/>
    </row>
    <row r="1003" spans="61:61">
      <c r="BI1003" s="63"/>
    </row>
    <row r="1004" spans="61:61">
      <c r="BI1004" s="63"/>
    </row>
    <row r="1005" spans="61:61">
      <c r="BI1005" s="63"/>
    </row>
    <row r="1006" spans="61:61">
      <c r="BI1006" s="63"/>
    </row>
    <row r="1007" spans="61:61">
      <c r="BI1007" s="63"/>
    </row>
    <row r="1008" spans="61:61">
      <c r="BI1008" s="63"/>
    </row>
    <row r="1009" spans="61:61">
      <c r="BI1009" s="63"/>
    </row>
    <row r="1010" spans="61:61">
      <c r="BI1010" s="63"/>
    </row>
    <row r="1011" spans="61:61">
      <c r="BI1011" s="63"/>
    </row>
    <row r="1012" spans="61:61">
      <c r="BI1012" s="63"/>
    </row>
    <row r="1013" spans="61:61">
      <c r="BI1013" s="63"/>
    </row>
    <row r="1014" spans="61:61">
      <c r="BI1014" s="63"/>
    </row>
    <row r="1015" spans="61:61">
      <c r="BI1015" s="63"/>
    </row>
    <row r="1016" spans="61:61">
      <c r="BI1016" s="63"/>
    </row>
    <row r="1017" spans="61:61">
      <c r="BI1017" s="63"/>
    </row>
    <row r="1018" spans="61:61">
      <c r="BI1018" s="63"/>
    </row>
    <row r="1019" spans="61:61">
      <c r="BI1019" s="63"/>
    </row>
    <row r="1020" spans="61:61">
      <c r="BI1020" s="63"/>
    </row>
    <row r="1021" spans="61:61">
      <c r="BI1021" s="63"/>
    </row>
    <row r="1022" spans="61:61">
      <c r="BI1022" s="63"/>
    </row>
    <row r="1023" spans="61:61">
      <c r="BI1023" s="63"/>
    </row>
    <row r="1024" spans="61:61">
      <c r="BI1024" s="63"/>
    </row>
    <row r="1025" spans="61:61">
      <c r="BI1025" s="63"/>
    </row>
    <row r="1026" spans="61:61">
      <c r="BI1026" s="63"/>
    </row>
    <row r="1027" spans="61:61">
      <c r="BI1027" s="63"/>
    </row>
    <row r="1028" spans="61:61">
      <c r="BI1028" s="63"/>
    </row>
    <row r="1029" spans="61:61">
      <c r="BI1029" s="63"/>
    </row>
    <row r="1030" spans="61:61">
      <c r="BI1030" s="63"/>
    </row>
    <row r="1031" spans="61:61">
      <c r="BI1031" s="63"/>
    </row>
    <row r="1032" spans="61:61">
      <c r="BI1032" s="63"/>
    </row>
    <row r="1033" spans="61:61">
      <c r="BI1033" s="63"/>
    </row>
    <row r="1034" spans="61:61">
      <c r="BI1034" s="63"/>
    </row>
    <row r="1035" spans="61:61">
      <c r="BI1035" s="63"/>
    </row>
    <row r="1036" spans="61:61">
      <c r="BI1036" s="63"/>
    </row>
    <row r="1037" spans="61:61">
      <c r="BI1037" s="63"/>
    </row>
    <row r="1038" spans="61:61">
      <c r="BI1038" s="63"/>
    </row>
    <row r="1039" spans="61:61">
      <c r="BI1039" s="63"/>
    </row>
    <row r="1040" spans="61:61">
      <c r="BI1040" s="63"/>
    </row>
    <row r="1041" spans="61:61">
      <c r="BI1041" s="63"/>
    </row>
    <row r="1042" spans="61:61">
      <c r="BI1042" s="63"/>
    </row>
    <row r="1043" spans="61:61">
      <c r="BI1043" s="63"/>
    </row>
    <row r="1044" spans="61:61">
      <c r="BI1044" s="63"/>
    </row>
    <row r="1045" spans="61:61">
      <c r="BI1045" s="63"/>
    </row>
    <row r="1046" spans="61:61">
      <c r="BI1046" s="63"/>
    </row>
    <row r="1047" spans="61:61">
      <c r="BI1047" s="63"/>
    </row>
    <row r="1048" spans="61:61">
      <c r="BI1048" s="63"/>
    </row>
    <row r="1049" spans="61:61">
      <c r="BI1049" s="63"/>
    </row>
    <row r="1050" spans="61:61">
      <c r="BI1050" s="63"/>
    </row>
    <row r="1051" spans="61:61">
      <c r="BI1051" s="63"/>
    </row>
    <row r="1052" spans="61:61">
      <c r="BI1052" s="63"/>
    </row>
    <row r="1053" spans="61:61">
      <c r="BI1053" s="63"/>
    </row>
    <row r="1054" spans="61:61">
      <c r="BI1054" s="63"/>
    </row>
    <row r="1055" spans="61:61">
      <c r="BI1055" s="63"/>
    </row>
    <row r="1056" spans="61:61">
      <c r="BI1056" s="63"/>
    </row>
    <row r="1057" spans="61:61">
      <c r="BI1057" s="63"/>
    </row>
    <row r="1058" spans="61:61">
      <c r="BI1058" s="63"/>
    </row>
    <row r="1059" spans="61:61">
      <c r="BI1059" s="63"/>
    </row>
    <row r="1060" spans="61:61">
      <c r="BI1060" s="63"/>
    </row>
    <row r="1061" spans="61:61">
      <c r="BI1061" s="63"/>
    </row>
    <row r="1062" spans="61:61">
      <c r="BI1062" s="63"/>
    </row>
    <row r="1063" spans="61:61">
      <c r="BI1063" s="63"/>
    </row>
    <row r="1064" spans="61:61">
      <c r="BI1064" s="63"/>
    </row>
    <row r="1065" spans="61:61">
      <c r="BI1065" s="63"/>
    </row>
    <row r="1066" spans="61:61">
      <c r="BI1066" s="63"/>
    </row>
    <row r="1067" spans="61:61">
      <c r="BI1067" s="63"/>
    </row>
    <row r="1068" spans="61:61">
      <c r="BI1068" s="63"/>
    </row>
    <row r="1069" spans="61:61">
      <c r="BI1069" s="63"/>
    </row>
    <row r="1070" spans="61:61">
      <c r="BI1070" s="63"/>
    </row>
    <row r="1071" spans="61:61">
      <c r="BI1071" s="63"/>
    </row>
    <row r="1072" spans="61:61">
      <c r="BI1072" s="63"/>
    </row>
    <row r="1073" spans="61:61">
      <c r="BI1073" s="63"/>
    </row>
    <row r="1074" spans="61:61">
      <c r="BI1074" s="63"/>
    </row>
    <row r="1075" spans="61:61">
      <c r="BI1075" s="63"/>
    </row>
    <row r="1076" spans="61:61">
      <c r="BI1076" s="63"/>
    </row>
    <row r="1077" spans="61:61">
      <c r="BI1077" s="63"/>
    </row>
    <row r="1078" spans="61:61">
      <c r="BI1078" s="63"/>
    </row>
    <row r="1079" spans="61:61">
      <c r="BI1079" s="63"/>
    </row>
    <row r="1080" spans="61:61">
      <c r="BI1080" s="63"/>
    </row>
    <row r="1081" spans="61:61">
      <c r="BI1081" s="63"/>
    </row>
    <row r="1082" spans="61:61">
      <c r="BI1082" s="63"/>
    </row>
    <row r="1083" spans="61:61">
      <c r="BI1083" s="63"/>
    </row>
    <row r="1084" spans="61:61">
      <c r="BI1084" s="63"/>
    </row>
    <row r="1085" spans="61:61">
      <c r="BI1085" s="63"/>
    </row>
    <row r="1086" spans="61:61">
      <c r="BI1086" s="63"/>
    </row>
    <row r="1087" spans="61:61">
      <c r="BI1087" s="63"/>
    </row>
    <row r="1088" spans="61:61">
      <c r="BI1088" s="63"/>
    </row>
    <row r="1089" spans="61:61">
      <c r="BI1089" s="63"/>
    </row>
    <row r="1090" spans="61:61">
      <c r="BI1090" s="63"/>
    </row>
    <row r="1091" spans="61:61">
      <c r="BI1091" s="63"/>
    </row>
    <row r="1092" spans="61:61">
      <c r="BI1092" s="63"/>
    </row>
    <row r="1093" spans="61:61">
      <c r="BI1093" s="63"/>
    </row>
    <row r="1094" spans="61:61">
      <c r="BI1094" s="63"/>
    </row>
    <row r="1095" spans="61:61">
      <c r="BI1095" s="63"/>
    </row>
    <row r="1096" spans="61:61">
      <c r="BI1096" s="63"/>
    </row>
    <row r="1097" spans="61:61">
      <c r="BI1097" s="63"/>
    </row>
    <row r="1098" spans="61:61">
      <c r="BI1098" s="63"/>
    </row>
    <row r="1099" spans="61:61">
      <c r="BI1099" s="63"/>
    </row>
    <row r="1100" spans="61:61">
      <c r="BI1100" s="63"/>
    </row>
    <row r="1101" spans="61:61">
      <c r="BI1101" s="63"/>
    </row>
    <row r="1102" spans="61:61">
      <c r="BI1102" s="63"/>
    </row>
    <row r="1103" spans="61:61">
      <c r="BI1103" s="63"/>
    </row>
    <row r="1104" spans="61:61">
      <c r="BI1104" s="63"/>
    </row>
    <row r="1105" spans="61:61">
      <c r="BI1105" s="63"/>
    </row>
    <row r="1106" spans="61:61">
      <c r="BI1106" s="63"/>
    </row>
    <row r="1107" spans="61:61">
      <c r="BI1107" s="63"/>
    </row>
    <row r="1108" spans="61:61">
      <c r="BI1108" s="63"/>
    </row>
    <row r="1109" spans="61:61">
      <c r="BI1109" s="63"/>
    </row>
    <row r="1110" spans="61:61">
      <c r="BI1110" s="63"/>
    </row>
    <row r="1111" spans="61:61">
      <c r="BI1111" s="63"/>
    </row>
    <row r="1112" spans="61:61">
      <c r="BI1112" s="63"/>
    </row>
    <row r="1113" spans="61:61">
      <c r="BI1113" s="63"/>
    </row>
    <row r="1114" spans="61:61">
      <c r="BI1114" s="63"/>
    </row>
    <row r="1115" spans="61:61">
      <c r="BI1115" s="63"/>
    </row>
    <row r="1116" spans="61:61">
      <c r="BI1116" s="63"/>
    </row>
    <row r="1117" spans="61:61">
      <c r="BI1117" s="63"/>
    </row>
    <row r="1118" spans="61:61">
      <c r="BI1118" s="63"/>
    </row>
    <row r="1119" spans="61:61">
      <c r="BI1119" s="63"/>
    </row>
    <row r="1120" spans="61:61">
      <c r="BI1120" s="63"/>
    </row>
    <row r="1121" spans="61:61">
      <c r="BI1121" s="63"/>
    </row>
    <row r="1122" spans="61:61">
      <c r="BI1122" s="63"/>
    </row>
    <row r="1123" spans="61:61">
      <c r="BI1123" s="63"/>
    </row>
    <row r="1124" spans="61:61">
      <c r="BI1124" s="63"/>
    </row>
    <row r="1125" spans="61:61">
      <c r="BI1125" s="63"/>
    </row>
    <row r="1126" spans="61:61">
      <c r="BI1126" s="63"/>
    </row>
    <row r="1127" spans="61:61">
      <c r="BI1127" s="63"/>
    </row>
    <row r="1128" spans="61:61">
      <c r="BI1128" s="63"/>
    </row>
    <row r="1129" spans="61:61">
      <c r="BI1129" s="63"/>
    </row>
    <row r="1130" spans="61:61">
      <c r="BI1130" s="63"/>
    </row>
    <row r="1131" spans="61:61">
      <c r="BI1131" s="63"/>
    </row>
    <row r="1132" spans="61:61">
      <c r="BI1132" s="63"/>
    </row>
    <row r="1133" spans="61:61">
      <c r="BI1133" s="63"/>
    </row>
    <row r="1134" spans="61:61">
      <c r="BI1134" s="63"/>
    </row>
    <row r="1135" spans="61:61">
      <c r="BI1135" s="63"/>
    </row>
    <row r="1136" spans="61:61">
      <c r="BI1136" s="63"/>
    </row>
    <row r="1137" spans="61:61">
      <c r="BI1137" s="63"/>
    </row>
    <row r="1138" spans="61:61">
      <c r="BI1138" s="63"/>
    </row>
    <row r="1139" spans="61:61">
      <c r="BI1139" s="63"/>
    </row>
    <row r="1140" spans="61:61">
      <c r="BI1140" s="63"/>
    </row>
    <row r="1141" spans="61:61">
      <c r="BI1141" s="63"/>
    </row>
    <row r="1142" spans="61:61">
      <c r="BI1142" s="63"/>
    </row>
    <row r="1143" spans="61:61">
      <c r="BI1143" s="63"/>
    </row>
    <row r="1144" spans="61:61">
      <c r="BI1144" s="63"/>
    </row>
    <row r="1145" spans="61:61">
      <c r="BI1145" s="63"/>
    </row>
    <row r="1146" spans="61:61">
      <c r="BI1146" s="63"/>
    </row>
    <row r="1147" spans="61:61">
      <c r="BI1147" s="63"/>
    </row>
    <row r="1148" spans="61:61">
      <c r="BI1148" s="63"/>
    </row>
    <row r="1149" spans="61:61">
      <c r="BI1149" s="63"/>
    </row>
    <row r="1150" spans="61:61">
      <c r="BI1150" s="63"/>
    </row>
    <row r="1151" spans="61:61">
      <c r="BI1151" s="63"/>
    </row>
    <row r="1152" spans="61:61">
      <c r="BI1152" s="63"/>
    </row>
    <row r="1153" spans="61:61">
      <c r="BI1153" s="63"/>
    </row>
    <row r="1154" spans="61:61">
      <c r="BI1154" s="63"/>
    </row>
    <row r="1155" spans="61:61">
      <c r="BI1155" s="63"/>
    </row>
    <row r="1156" spans="61:61">
      <c r="BI1156" s="63"/>
    </row>
    <row r="1157" spans="61:61">
      <c r="BI1157" s="63"/>
    </row>
    <row r="1158" spans="61:61">
      <c r="BI1158" s="63"/>
    </row>
    <row r="1159" spans="61:61">
      <c r="BI1159" s="63"/>
    </row>
    <row r="1160" spans="61:61">
      <c r="BI1160" s="63"/>
    </row>
    <row r="1161" spans="61:61">
      <c r="BI1161" s="63"/>
    </row>
    <row r="1162" spans="61:61">
      <c r="BI1162" s="63"/>
    </row>
    <row r="1163" spans="61:61">
      <c r="BI1163" s="63"/>
    </row>
    <row r="1164" spans="61:61">
      <c r="BI1164" s="63"/>
    </row>
    <row r="1165" spans="61:61">
      <c r="BI1165" s="63"/>
    </row>
    <row r="1166" spans="61:61">
      <c r="BI1166" s="63"/>
    </row>
    <row r="1167" spans="61:61">
      <c r="BI1167" s="63"/>
    </row>
    <row r="1168" spans="61:61">
      <c r="BI1168" s="63"/>
    </row>
    <row r="1169" spans="61:61">
      <c r="BI1169" s="63"/>
    </row>
    <row r="1170" spans="61:61">
      <c r="BI1170" s="63"/>
    </row>
  </sheetData>
  <mergeCells count="8">
    <mergeCell ref="BE4:BE5"/>
    <mergeCell ref="BF4:BG5"/>
    <mergeCell ref="A2:BD2"/>
    <mergeCell ref="BC4:BC6"/>
    <mergeCell ref="BB4:BB6"/>
    <mergeCell ref="AD5:AD6"/>
    <mergeCell ref="G4:H4"/>
    <mergeCell ref="AL5:AL6"/>
  </mergeCells>
  <phoneticPr fontId="3" type="noConversion"/>
  <printOptions horizontalCentered="1"/>
  <pageMargins left="0.19685039370078741" right="0.19685039370078741" top="1.3779527559055118" bottom="0.51181102362204722" header="0.86614173228346458" footer="0.35433070866141736"/>
  <pageSetup paperSize="9" scale="49" orientation="landscape" horizontalDpi="4294967292" r:id="rId1"/>
  <headerFooter alignWithMargins="0"/>
  <colBreaks count="2" manualBreakCount="2">
    <brk id="22" max="11" man="1"/>
    <brk id="43" max="1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showZeros="0" zoomScale="80" zoomScaleNormal="80" zoomScaleSheetLayoutView="80" workbookViewId="0">
      <selection activeCell="M26" sqref="M26"/>
    </sheetView>
  </sheetViews>
  <sheetFormatPr defaultColWidth="9" defaultRowHeight="15.6"/>
  <cols>
    <col min="1" max="1" width="4.7265625" style="395" customWidth="1"/>
    <col min="2" max="2" width="18.90625" style="395" customWidth="1"/>
    <col min="3" max="3" width="14.7265625" style="395" customWidth="1"/>
    <col min="4" max="4" width="14.36328125" style="395" customWidth="1"/>
    <col min="5" max="5" width="16.08984375" style="395" customWidth="1"/>
    <col min="6" max="6" width="14.6328125" style="395" customWidth="1"/>
    <col min="7" max="7" width="15.36328125" style="395" customWidth="1"/>
    <col min="8" max="8" width="17" style="395" customWidth="1"/>
    <col min="9" max="9" width="15" style="395" customWidth="1"/>
    <col min="10" max="10" width="18.453125" style="395" customWidth="1"/>
    <col min="11" max="11" width="15.08984375" style="395" customWidth="1"/>
    <col min="12" max="12" width="17.08984375" style="395" customWidth="1"/>
    <col min="13" max="13" width="12.7265625" style="395" customWidth="1"/>
    <col min="14" max="14" width="7.36328125" style="395" customWidth="1"/>
    <col min="15" max="15" width="15.26953125" style="395" customWidth="1"/>
    <col min="16" max="16" width="13.453125" style="395" customWidth="1"/>
    <col min="17" max="16384" width="9" style="395"/>
  </cols>
  <sheetData>
    <row r="1" spans="1:16" ht="24.75" customHeight="1">
      <c r="B1" s="95"/>
      <c r="C1" s="95"/>
    </row>
    <row r="2" spans="1:16" s="396" customFormat="1" ht="37.5" customHeight="1">
      <c r="B2" s="580" t="s">
        <v>496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</row>
    <row r="3" spans="1:16" s="396" customFormat="1" ht="24" customHeight="1" thickBot="1">
      <c r="B3" s="581" t="s">
        <v>497</v>
      </c>
      <c r="C3" s="581"/>
      <c r="D3" s="397"/>
      <c r="E3" s="180"/>
      <c r="F3" s="180"/>
      <c r="G3" s="180"/>
      <c r="H3" s="180"/>
      <c r="I3" s="180"/>
      <c r="J3" s="180"/>
      <c r="K3" s="180"/>
      <c r="L3" s="180"/>
      <c r="N3" s="176"/>
      <c r="O3" s="230" t="s">
        <v>498</v>
      </c>
    </row>
    <row r="4" spans="1:16" s="398" customFormat="1" ht="27" customHeight="1" thickTop="1">
      <c r="A4" s="582" t="s">
        <v>499</v>
      </c>
      <c r="B4" s="585" t="s">
        <v>500</v>
      </c>
      <c r="C4" s="570" t="s">
        <v>501</v>
      </c>
      <c r="D4" s="571"/>
      <c r="E4" s="571"/>
      <c r="F4" s="571"/>
      <c r="G4" s="571"/>
      <c r="H4" s="571"/>
      <c r="I4" s="571"/>
      <c r="J4" s="571"/>
      <c r="K4" s="232"/>
      <c r="L4" s="587" t="s">
        <v>502</v>
      </c>
      <c r="M4" s="589" t="s">
        <v>503</v>
      </c>
      <c r="N4" s="591" t="s">
        <v>504</v>
      </c>
      <c r="O4" s="593" t="s">
        <v>505</v>
      </c>
      <c r="P4" s="566" t="s">
        <v>506</v>
      </c>
    </row>
    <row r="5" spans="1:16" s="398" customFormat="1" ht="27" customHeight="1">
      <c r="A5" s="583"/>
      <c r="B5" s="586"/>
      <c r="C5" s="570" t="s">
        <v>507</v>
      </c>
      <c r="D5" s="571"/>
      <c r="E5" s="571"/>
      <c r="F5" s="571"/>
      <c r="G5" s="571"/>
      <c r="H5" s="571"/>
      <c r="I5" s="572"/>
      <c r="J5" s="233" t="s">
        <v>508</v>
      </c>
      <c r="K5" s="573" t="s">
        <v>509</v>
      </c>
      <c r="L5" s="588"/>
      <c r="M5" s="590"/>
      <c r="N5" s="592"/>
      <c r="O5" s="594"/>
      <c r="P5" s="567"/>
    </row>
    <row r="6" spans="1:16" s="398" customFormat="1" ht="42.75" customHeight="1">
      <c r="A6" s="583"/>
      <c r="B6" s="586"/>
      <c r="C6" s="576" t="s">
        <v>152</v>
      </c>
      <c r="D6" s="577"/>
      <c r="E6" s="576" t="s">
        <v>153</v>
      </c>
      <c r="F6" s="577"/>
      <c r="G6" s="576" t="s">
        <v>154</v>
      </c>
      <c r="H6" s="577"/>
      <c r="I6" s="392" t="s">
        <v>510</v>
      </c>
      <c r="J6" s="578" t="s">
        <v>511</v>
      </c>
      <c r="K6" s="574"/>
      <c r="L6" s="588"/>
      <c r="M6" s="590"/>
      <c r="N6" s="592"/>
      <c r="O6" s="595"/>
      <c r="P6" s="568"/>
    </row>
    <row r="7" spans="1:16" s="398" customFormat="1" ht="58.5" customHeight="1">
      <c r="A7" s="584"/>
      <c r="B7" s="586"/>
      <c r="C7" s="392" t="s">
        <v>512</v>
      </c>
      <c r="D7" s="392" t="s">
        <v>513</v>
      </c>
      <c r="E7" s="392" t="s">
        <v>155</v>
      </c>
      <c r="F7" s="392" t="s">
        <v>513</v>
      </c>
      <c r="G7" s="392" t="s">
        <v>155</v>
      </c>
      <c r="H7" s="392" t="s">
        <v>513</v>
      </c>
      <c r="I7" s="393" t="s">
        <v>106</v>
      </c>
      <c r="J7" s="579"/>
      <c r="K7" s="575"/>
      <c r="L7" s="588"/>
      <c r="M7" s="590"/>
      <c r="N7" s="592"/>
      <c r="O7" s="595"/>
      <c r="P7" s="569"/>
    </row>
    <row r="8" spans="1:16" s="174" customFormat="1" ht="26.25" customHeight="1">
      <c r="A8" s="172">
        <v>1</v>
      </c>
      <c r="B8" s="236" t="s">
        <v>433</v>
      </c>
      <c r="C8" s="175">
        <f>165329960</f>
        <v>165329960</v>
      </c>
      <c r="D8" s="175">
        <f>30782460</f>
        <v>30782460</v>
      </c>
      <c r="E8" s="175">
        <f>74351810+6447330</f>
        <v>80799140</v>
      </c>
      <c r="F8" s="175">
        <f>15359750+1321970</f>
        <v>16681720</v>
      </c>
      <c r="G8" s="175">
        <f>12760070</f>
        <v>12760070</v>
      </c>
      <c r="H8" s="175">
        <f>1397410</f>
        <v>1397410</v>
      </c>
      <c r="I8" s="173">
        <f>SUM(C8:H8)</f>
        <v>307750760</v>
      </c>
      <c r="J8" s="177">
        <v>151967950</v>
      </c>
      <c r="K8" s="234">
        <f>I8+J8</f>
        <v>459718710</v>
      </c>
      <c r="L8" s="243">
        <v>459718710</v>
      </c>
      <c r="M8" s="178">
        <f>K8-L8</f>
        <v>0</v>
      </c>
      <c r="N8" s="179">
        <f>L8/(K8)*100</f>
        <v>100</v>
      </c>
      <c r="O8" s="342">
        <v>459718710</v>
      </c>
      <c r="P8" s="235">
        <f>L8-O8</f>
        <v>0</v>
      </c>
    </row>
    <row r="9" spans="1:16" s="174" customFormat="1" ht="26.25" customHeight="1">
      <c r="A9" s="172">
        <v>2</v>
      </c>
      <c r="B9" s="236" t="s">
        <v>434</v>
      </c>
      <c r="C9" s="175">
        <v>216536340</v>
      </c>
      <c r="D9" s="175">
        <v>52509670</v>
      </c>
      <c r="E9" s="175">
        <f>97466836+8542532</f>
        <v>106009368</v>
      </c>
      <c r="F9" s="175">
        <f>21541220+1880570</f>
        <v>23421790</v>
      </c>
      <c r="G9" s="175">
        <f>16712360</f>
        <v>16712360</v>
      </c>
      <c r="H9" s="175">
        <v>2383820</v>
      </c>
      <c r="I9" s="173">
        <f t="shared" ref="I9:I19" si="0">SUM(C9:H9)</f>
        <v>417573348</v>
      </c>
      <c r="J9" s="177">
        <v>141759312</v>
      </c>
      <c r="K9" s="234">
        <f t="shared" ref="K9:K19" si="1">I9+J9</f>
        <v>559332660</v>
      </c>
      <c r="L9" s="243">
        <v>559332660</v>
      </c>
      <c r="M9" s="178">
        <f t="shared" ref="M9:M19" si="2">I9+J9-L9</f>
        <v>0</v>
      </c>
      <c r="N9" s="179">
        <f>L9/(K9)*100</f>
        <v>100</v>
      </c>
      <c r="O9" s="342">
        <v>559332660</v>
      </c>
      <c r="P9" s="235">
        <f t="shared" ref="P9:P19" si="3">L9-O9</f>
        <v>0</v>
      </c>
    </row>
    <row r="10" spans="1:16" s="174" customFormat="1" ht="26.25" customHeight="1">
      <c r="A10" s="172">
        <v>3</v>
      </c>
      <c r="B10" s="236" t="s">
        <v>435</v>
      </c>
      <c r="C10" s="175">
        <v>205967990</v>
      </c>
      <c r="D10" s="175">
        <v>33264620</v>
      </c>
      <c r="E10" s="175">
        <f>104338220+8984380</f>
        <v>113322600</v>
      </c>
      <c r="F10" s="175">
        <f>16516650+1318460</f>
        <v>17835110</v>
      </c>
      <c r="G10" s="175">
        <f>16073920</f>
        <v>16073920</v>
      </c>
      <c r="H10" s="175">
        <v>1509640</v>
      </c>
      <c r="I10" s="173">
        <f t="shared" si="0"/>
        <v>387973880</v>
      </c>
      <c r="J10" s="177">
        <v>159491210</v>
      </c>
      <c r="K10" s="234">
        <f t="shared" si="1"/>
        <v>547465090</v>
      </c>
      <c r="L10" s="243">
        <v>547465090</v>
      </c>
      <c r="M10" s="178">
        <f t="shared" si="2"/>
        <v>0</v>
      </c>
      <c r="N10" s="179">
        <f t="shared" ref="N10:N19" si="4">L10/(K10)*100</f>
        <v>100</v>
      </c>
      <c r="O10" s="342">
        <v>547465090</v>
      </c>
      <c r="P10" s="235">
        <f t="shared" si="3"/>
        <v>0</v>
      </c>
    </row>
    <row r="11" spans="1:16" s="174" customFormat="1" ht="26.25" customHeight="1">
      <c r="A11" s="172">
        <v>4</v>
      </c>
      <c r="B11" s="236" t="s">
        <v>431</v>
      </c>
      <c r="C11" s="175">
        <v>116807850</v>
      </c>
      <c r="D11" s="175">
        <v>48563400</v>
      </c>
      <c r="E11" s="175">
        <f>54493980+4597490</f>
        <v>59091470</v>
      </c>
      <c r="F11" s="175">
        <f>18820510+1595960</f>
        <v>20416470</v>
      </c>
      <c r="G11" s="175">
        <f>9009020</f>
        <v>9009020</v>
      </c>
      <c r="H11" s="175">
        <v>2211060</v>
      </c>
      <c r="I11" s="173">
        <f t="shared" si="0"/>
        <v>256099270</v>
      </c>
      <c r="J11" s="177">
        <v>59907060</v>
      </c>
      <c r="K11" s="234">
        <f t="shared" si="1"/>
        <v>316006330</v>
      </c>
      <c r="L11" s="243">
        <v>316006330</v>
      </c>
      <c r="M11" s="178">
        <f t="shared" si="2"/>
        <v>0</v>
      </c>
      <c r="N11" s="179">
        <f t="shared" si="4"/>
        <v>100</v>
      </c>
      <c r="O11" s="342">
        <v>316006330</v>
      </c>
      <c r="P11" s="235">
        <f t="shared" si="3"/>
        <v>0</v>
      </c>
    </row>
    <row r="12" spans="1:16" s="174" customFormat="1" ht="26.25" customHeight="1">
      <c r="A12" s="172">
        <v>5</v>
      </c>
      <c r="B12" s="236" t="s">
        <v>432</v>
      </c>
      <c r="C12" s="175">
        <v>140085000</v>
      </c>
      <c r="D12" s="175">
        <v>28853000</v>
      </c>
      <c r="E12" s="175">
        <f>64842000+5511000</f>
        <v>70353000</v>
      </c>
      <c r="F12" s="175">
        <f>11437000+980000</f>
        <v>12417000</v>
      </c>
      <c r="G12" s="175">
        <v>10813000</v>
      </c>
      <c r="H12" s="175">
        <v>1311000</v>
      </c>
      <c r="I12" s="173">
        <f t="shared" si="0"/>
        <v>263832000</v>
      </c>
      <c r="J12" s="177">
        <v>44071000</v>
      </c>
      <c r="K12" s="234">
        <f t="shared" si="1"/>
        <v>307903000</v>
      </c>
      <c r="L12" s="243">
        <v>307903000</v>
      </c>
      <c r="M12" s="178">
        <f t="shared" si="2"/>
        <v>0</v>
      </c>
      <c r="N12" s="179">
        <f t="shared" si="4"/>
        <v>100</v>
      </c>
      <c r="O12" s="342">
        <v>307903000</v>
      </c>
      <c r="P12" s="235">
        <f t="shared" si="3"/>
        <v>0</v>
      </c>
    </row>
    <row r="13" spans="1:16" s="174" customFormat="1" ht="26.25" customHeight="1">
      <c r="A13" s="172">
        <v>6</v>
      </c>
      <c r="B13" s="236" t="s">
        <v>430</v>
      </c>
      <c r="C13" s="175">
        <v>25073740</v>
      </c>
      <c r="D13" s="175">
        <v>3942430</v>
      </c>
      <c r="E13" s="175">
        <f>7800430+716810</f>
        <v>8517240</v>
      </c>
      <c r="F13" s="175">
        <f>4581520+399950</f>
        <v>4981470</v>
      </c>
      <c r="G13" s="175">
        <v>1933540</v>
      </c>
      <c r="H13" s="175">
        <v>179750</v>
      </c>
      <c r="I13" s="173">
        <f t="shared" si="0"/>
        <v>44628170</v>
      </c>
      <c r="J13" s="177">
        <v>37491898</v>
      </c>
      <c r="K13" s="234">
        <f t="shared" si="1"/>
        <v>82120068</v>
      </c>
      <c r="L13" s="243">
        <v>82120068</v>
      </c>
      <c r="M13" s="178">
        <f t="shared" si="2"/>
        <v>0</v>
      </c>
      <c r="N13" s="179">
        <f t="shared" si="4"/>
        <v>100</v>
      </c>
      <c r="O13" s="342">
        <v>82120068</v>
      </c>
      <c r="P13" s="235">
        <f t="shared" si="3"/>
        <v>0</v>
      </c>
    </row>
    <row r="14" spans="1:16" s="174" customFormat="1" ht="26.25" customHeight="1">
      <c r="A14" s="172">
        <v>7</v>
      </c>
      <c r="B14" s="236" t="s">
        <v>436</v>
      </c>
      <c r="C14" s="175">
        <v>179625440</v>
      </c>
      <c r="D14" s="175">
        <v>36497260</v>
      </c>
      <c r="E14" s="175">
        <f>80368932+7012256</f>
        <v>87381188</v>
      </c>
      <c r="F14" s="175">
        <f>14302180+1249440</f>
        <v>15551620</v>
      </c>
      <c r="G14" s="175">
        <v>13143150</v>
      </c>
      <c r="H14" s="175">
        <v>2377250</v>
      </c>
      <c r="I14" s="173">
        <f t="shared" si="0"/>
        <v>334575908</v>
      </c>
      <c r="J14" s="177">
        <f>143035704-9025720</f>
        <v>134009984</v>
      </c>
      <c r="K14" s="234">
        <f t="shared" si="1"/>
        <v>468585892</v>
      </c>
      <c r="L14" s="243">
        <v>468585892</v>
      </c>
      <c r="M14" s="178">
        <f t="shared" si="2"/>
        <v>0</v>
      </c>
      <c r="N14" s="179">
        <f t="shared" si="4"/>
        <v>100</v>
      </c>
      <c r="O14" s="342">
        <v>468585892</v>
      </c>
      <c r="P14" s="235">
        <f t="shared" si="3"/>
        <v>0</v>
      </c>
    </row>
    <row r="15" spans="1:16" s="174" customFormat="1" ht="26.25" customHeight="1">
      <c r="A15" s="172">
        <v>8</v>
      </c>
      <c r="B15" s="236" t="s">
        <v>437</v>
      </c>
      <c r="C15" s="175">
        <v>107799000</v>
      </c>
      <c r="D15" s="175">
        <v>27482000</v>
      </c>
      <c r="E15" s="175">
        <f>50412000+4369000</f>
        <v>54781000</v>
      </c>
      <c r="F15" s="175">
        <f>10291000+909000</f>
        <v>11200000</v>
      </c>
      <c r="G15" s="175">
        <v>8321000</v>
      </c>
      <c r="H15" s="175">
        <v>1249000</v>
      </c>
      <c r="I15" s="173">
        <f t="shared" si="0"/>
        <v>210832000</v>
      </c>
      <c r="J15" s="177">
        <v>23130000</v>
      </c>
      <c r="K15" s="234">
        <f t="shared" si="1"/>
        <v>233962000</v>
      </c>
      <c r="L15" s="243">
        <v>233962000</v>
      </c>
      <c r="M15" s="178">
        <f t="shared" si="2"/>
        <v>0</v>
      </c>
      <c r="N15" s="179">
        <f t="shared" si="4"/>
        <v>100</v>
      </c>
      <c r="O15" s="342">
        <v>233962000</v>
      </c>
      <c r="P15" s="235">
        <f t="shared" si="3"/>
        <v>0</v>
      </c>
    </row>
    <row r="16" spans="1:16" s="174" customFormat="1" ht="26.25" customHeight="1">
      <c r="A16" s="172">
        <v>9</v>
      </c>
      <c r="B16" s="236" t="s">
        <v>438</v>
      </c>
      <c r="C16" s="175">
        <v>54402730</v>
      </c>
      <c r="D16" s="175">
        <v>21724660</v>
      </c>
      <c r="E16" s="175">
        <f>30018530+2621740</f>
        <v>32640270</v>
      </c>
      <c r="F16" s="175">
        <f>11140880+970730</f>
        <v>12111610</v>
      </c>
      <c r="G16" s="175">
        <v>4198820</v>
      </c>
      <c r="H16" s="175">
        <v>986210</v>
      </c>
      <c r="I16" s="173">
        <f t="shared" si="0"/>
        <v>126064300</v>
      </c>
      <c r="J16" s="177">
        <v>19576870</v>
      </c>
      <c r="K16" s="234">
        <f t="shared" si="1"/>
        <v>145641170</v>
      </c>
      <c r="L16" s="243">
        <v>145641170</v>
      </c>
      <c r="M16" s="178">
        <f t="shared" si="2"/>
        <v>0</v>
      </c>
      <c r="N16" s="179">
        <f t="shared" si="4"/>
        <v>100</v>
      </c>
      <c r="O16" s="342">
        <v>145641170</v>
      </c>
      <c r="P16" s="235">
        <f t="shared" si="3"/>
        <v>0</v>
      </c>
    </row>
    <row r="17" spans="1:16" s="174" customFormat="1" ht="26.25" customHeight="1">
      <c r="A17" s="172">
        <v>10</v>
      </c>
      <c r="B17" s="236" t="s">
        <v>439</v>
      </c>
      <c r="C17" s="175">
        <v>89962340</v>
      </c>
      <c r="D17" s="175">
        <v>23101820</v>
      </c>
      <c r="E17" s="175">
        <f>42551970+3714280</f>
        <v>46266250</v>
      </c>
      <c r="F17" s="175">
        <f>9612780+829860</f>
        <v>10442640</v>
      </c>
      <c r="G17" s="175">
        <v>6943300</v>
      </c>
      <c r="H17" s="175">
        <v>1048780</v>
      </c>
      <c r="I17" s="173">
        <f t="shared" si="0"/>
        <v>177765130</v>
      </c>
      <c r="J17" s="177">
        <v>23669260</v>
      </c>
      <c r="K17" s="234">
        <f t="shared" si="1"/>
        <v>201434390</v>
      </c>
      <c r="L17" s="243">
        <v>201434390</v>
      </c>
      <c r="M17" s="178">
        <f t="shared" si="2"/>
        <v>0</v>
      </c>
      <c r="N17" s="179">
        <f t="shared" si="4"/>
        <v>100</v>
      </c>
      <c r="O17" s="342">
        <v>201434390</v>
      </c>
      <c r="P17" s="235">
        <f t="shared" si="3"/>
        <v>0</v>
      </c>
    </row>
    <row r="18" spans="1:16" s="174" customFormat="1" ht="26.25" customHeight="1">
      <c r="A18" s="172">
        <v>11</v>
      </c>
      <c r="B18" s="236" t="s">
        <v>440</v>
      </c>
      <c r="C18" s="175">
        <v>14194370</v>
      </c>
      <c r="D18" s="175">
        <v>14617240</v>
      </c>
      <c r="E18" s="175">
        <f>5926310+515240</f>
        <v>6441550</v>
      </c>
      <c r="F18" s="175">
        <f>5463930+478020</f>
        <v>5941950</v>
      </c>
      <c r="G18" s="175">
        <v>1095480</v>
      </c>
      <c r="H18" s="175">
        <v>663600</v>
      </c>
      <c r="I18" s="173">
        <f t="shared" si="0"/>
        <v>42954190</v>
      </c>
      <c r="J18" s="177">
        <v>30254380</v>
      </c>
      <c r="K18" s="234">
        <f t="shared" si="1"/>
        <v>73208570</v>
      </c>
      <c r="L18" s="243">
        <v>73208570</v>
      </c>
      <c r="M18" s="178">
        <f t="shared" si="2"/>
        <v>0</v>
      </c>
      <c r="N18" s="179">
        <f t="shared" si="4"/>
        <v>100</v>
      </c>
      <c r="O18" s="342">
        <v>73208570</v>
      </c>
      <c r="P18" s="235">
        <f t="shared" si="3"/>
        <v>0</v>
      </c>
    </row>
    <row r="19" spans="1:16" s="174" customFormat="1" ht="26.25" customHeight="1">
      <c r="A19" s="172">
        <v>12</v>
      </c>
      <c r="B19" s="236" t="s">
        <v>514</v>
      </c>
      <c r="C19" s="175">
        <v>106348790</v>
      </c>
      <c r="D19" s="175">
        <v>33474460</v>
      </c>
      <c r="E19" s="175">
        <f>46185940+3985670</f>
        <v>50171610</v>
      </c>
      <c r="F19" s="175">
        <f>13912850+1218600</f>
        <v>15131450</v>
      </c>
      <c r="G19" s="175">
        <v>7831120</v>
      </c>
      <c r="H19" s="175">
        <v>1510490</v>
      </c>
      <c r="I19" s="173">
        <f t="shared" si="0"/>
        <v>214467920</v>
      </c>
      <c r="J19" s="177">
        <v>130705290</v>
      </c>
      <c r="K19" s="234">
        <f t="shared" si="1"/>
        <v>345173210</v>
      </c>
      <c r="L19" s="243">
        <v>345173210</v>
      </c>
      <c r="M19" s="178">
        <f t="shared" si="2"/>
        <v>0</v>
      </c>
      <c r="N19" s="179">
        <f t="shared" si="4"/>
        <v>100</v>
      </c>
      <c r="O19" s="342">
        <v>345173210</v>
      </c>
      <c r="P19" s="235">
        <f t="shared" si="3"/>
        <v>0</v>
      </c>
    </row>
    <row r="20" spans="1:16" s="174" customFormat="1" ht="24" customHeight="1" thickBot="1">
      <c r="A20" s="563" t="s">
        <v>35</v>
      </c>
      <c r="B20" s="564"/>
      <c r="C20" s="237">
        <f t="shared" ref="C20:K20" si="5">SUM(C8:C19)</f>
        <v>1422133550</v>
      </c>
      <c r="D20" s="237">
        <f t="shared" si="5"/>
        <v>354813020</v>
      </c>
      <c r="E20" s="237">
        <f t="shared" si="5"/>
        <v>715774686</v>
      </c>
      <c r="F20" s="237">
        <f t="shared" si="5"/>
        <v>166132830</v>
      </c>
      <c r="G20" s="237">
        <f t="shared" si="5"/>
        <v>108834780</v>
      </c>
      <c r="H20" s="237">
        <f t="shared" si="5"/>
        <v>16828010</v>
      </c>
      <c r="I20" s="237">
        <f t="shared" si="5"/>
        <v>2784516876</v>
      </c>
      <c r="J20" s="238">
        <f t="shared" si="5"/>
        <v>956034214</v>
      </c>
      <c r="K20" s="238">
        <f t="shared" si="5"/>
        <v>3740551090</v>
      </c>
      <c r="L20" s="239">
        <f>SUM(L8:L19)</f>
        <v>3740551090</v>
      </c>
      <c r="M20" s="240">
        <f>SUM(M8:M19)</f>
        <v>0</v>
      </c>
      <c r="N20" s="241">
        <f>SUM(N8:N19)</f>
        <v>1200</v>
      </c>
      <c r="O20" s="341">
        <f>SUM(O8:O19)</f>
        <v>3740551090</v>
      </c>
      <c r="P20" s="242"/>
    </row>
    <row r="21" spans="1:16" ht="19.5" customHeight="1" thickTop="1">
      <c r="D21" s="399"/>
      <c r="E21" s="399"/>
      <c r="F21" s="399"/>
      <c r="G21" s="399"/>
      <c r="H21" s="399"/>
      <c r="I21" s="399"/>
    </row>
    <row r="22" spans="1:16" s="95" customFormat="1" ht="21.75" customHeight="1">
      <c r="B22" s="565" t="s">
        <v>515</v>
      </c>
      <c r="C22" s="565"/>
      <c r="D22" s="565"/>
      <c r="E22" s="565"/>
      <c r="F22" s="565"/>
      <c r="G22" s="565"/>
      <c r="H22" s="565"/>
      <c r="I22" s="565"/>
      <c r="J22" s="565"/>
      <c r="K22" s="231"/>
    </row>
    <row r="23" spans="1:16" s="95" customFormat="1" ht="22.5" customHeight="1">
      <c r="B23" s="565" t="s">
        <v>516</v>
      </c>
      <c r="C23" s="565"/>
      <c r="D23" s="565"/>
      <c r="E23" s="565"/>
      <c r="F23" s="565"/>
      <c r="G23" s="565"/>
      <c r="H23" s="565"/>
      <c r="I23" s="565"/>
      <c r="J23" s="565"/>
      <c r="K23" s="231"/>
    </row>
    <row r="24" spans="1:16">
      <c r="B24" s="400"/>
      <c r="C24" s="400"/>
      <c r="D24" s="400"/>
      <c r="E24" s="400"/>
      <c r="F24" s="400"/>
      <c r="G24" s="400"/>
      <c r="H24" s="400"/>
      <c r="I24" s="400"/>
    </row>
    <row r="25" spans="1:16">
      <c r="B25" s="400"/>
      <c r="C25" s="400"/>
      <c r="D25" s="400"/>
      <c r="E25" s="400"/>
      <c r="F25" s="400"/>
      <c r="G25" s="400"/>
      <c r="H25" s="400"/>
      <c r="I25" s="400"/>
    </row>
    <row r="26" spans="1:16">
      <c r="B26" s="400"/>
      <c r="C26" s="400"/>
      <c r="D26" s="400"/>
      <c r="E26" s="400"/>
      <c r="F26" s="400"/>
      <c r="G26" s="400"/>
      <c r="H26" s="400"/>
      <c r="I26" s="400"/>
    </row>
    <row r="27" spans="1:16">
      <c r="B27" s="400"/>
      <c r="C27" s="400"/>
      <c r="D27" s="400"/>
      <c r="E27" s="400"/>
      <c r="F27" s="400"/>
      <c r="G27" s="400"/>
      <c r="H27" s="400"/>
      <c r="I27" s="400"/>
    </row>
    <row r="28" spans="1:16">
      <c r="B28" s="400"/>
      <c r="C28" s="400"/>
      <c r="D28" s="400"/>
      <c r="E28" s="400"/>
      <c r="F28" s="400"/>
      <c r="G28" s="400"/>
      <c r="H28" s="400"/>
      <c r="I28" s="400"/>
    </row>
    <row r="29" spans="1:16">
      <c r="B29" s="400"/>
      <c r="C29" s="400"/>
      <c r="D29" s="400"/>
      <c r="E29" s="400"/>
      <c r="F29" s="400"/>
      <c r="G29" s="400"/>
      <c r="H29" s="400"/>
      <c r="I29" s="400"/>
    </row>
  </sheetData>
  <mergeCells count="19">
    <mergeCell ref="B2:O2"/>
    <mergeCell ref="B3:C3"/>
    <mergeCell ref="A4:A7"/>
    <mergeCell ref="B4:B7"/>
    <mergeCell ref="C4:J4"/>
    <mergeCell ref="L4:L7"/>
    <mergeCell ref="M4:M7"/>
    <mergeCell ref="N4:N7"/>
    <mergeCell ref="O4:O7"/>
    <mergeCell ref="A20:B20"/>
    <mergeCell ref="B22:J22"/>
    <mergeCell ref="B23:J23"/>
    <mergeCell ref="P4:P7"/>
    <mergeCell ref="C5:I5"/>
    <mergeCell ref="K5:K7"/>
    <mergeCell ref="C6:D6"/>
    <mergeCell ref="E6:F6"/>
    <mergeCell ref="G6:H6"/>
    <mergeCell ref="J6:J7"/>
  </mergeCells>
  <phoneticPr fontId="12" type="noConversion"/>
  <printOptions horizontalCentered="1"/>
  <pageMargins left="0.47244094488188981" right="0.39370078740157483" top="0.78740157480314965" bottom="0.27559055118110237" header="0.35433070866141736" footer="0.35433070866141736"/>
  <pageSetup paperSize="9" scale="48" orientation="landscape" horizontalDpi="4294967292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view="pageBreakPreview" zoomScaleNormal="100" zoomScaleSheetLayoutView="100" workbookViewId="0">
      <selection activeCell="F19" sqref="F19"/>
    </sheetView>
  </sheetViews>
  <sheetFormatPr defaultColWidth="9" defaultRowHeight="15.6"/>
  <cols>
    <col min="1" max="1" width="12.90625" style="360" customWidth="1"/>
    <col min="2" max="2" width="16.90625" style="360" customWidth="1"/>
    <col min="3" max="3" width="14.453125" style="360" customWidth="1"/>
    <col min="4" max="4" width="17" style="360" customWidth="1"/>
    <col min="5" max="5" width="13.6328125" style="360" customWidth="1"/>
    <col min="6" max="8" width="13.08984375" style="360" customWidth="1"/>
    <col min="9" max="9" width="15.26953125" style="360" customWidth="1"/>
    <col min="10" max="10" width="15.453125" style="360" customWidth="1"/>
    <col min="11" max="16384" width="9" style="360"/>
  </cols>
  <sheetData>
    <row r="2" spans="1:10" ht="33" customHeight="1">
      <c r="A2" s="359" t="s">
        <v>489</v>
      </c>
      <c r="B2" s="359"/>
      <c r="C2" s="359"/>
      <c r="D2" s="359"/>
      <c r="E2" s="359"/>
      <c r="F2" s="359"/>
      <c r="G2" s="359"/>
      <c r="H2" s="359"/>
      <c r="I2" s="359"/>
      <c r="J2" s="359"/>
    </row>
    <row r="3" spans="1:10" ht="26.25" customHeight="1">
      <c r="A3" s="361"/>
      <c r="B3" s="362"/>
      <c r="C3" s="362"/>
      <c r="D3" s="362"/>
      <c r="E3" s="362"/>
      <c r="F3" s="362"/>
      <c r="G3" s="362"/>
      <c r="H3" s="362"/>
      <c r="I3" s="362"/>
      <c r="J3" s="362"/>
    </row>
    <row r="4" spans="1:10" ht="23.25" customHeight="1">
      <c r="A4" s="363" t="s">
        <v>335</v>
      </c>
      <c r="B4" s="364"/>
      <c r="C4" s="364"/>
      <c r="D4" s="364"/>
      <c r="E4" s="364"/>
      <c r="F4" s="364"/>
      <c r="G4" s="364"/>
      <c r="H4" s="364"/>
      <c r="I4" s="365" t="s">
        <v>333</v>
      </c>
      <c r="J4" s="364"/>
    </row>
    <row r="5" spans="1:10">
      <c r="A5" s="599" t="s">
        <v>310</v>
      </c>
      <c r="B5" s="600" t="s">
        <v>334</v>
      </c>
      <c r="C5" s="600"/>
      <c r="D5" s="600"/>
      <c r="E5" s="601" t="s">
        <v>328</v>
      </c>
      <c r="F5" s="601"/>
      <c r="G5" s="601"/>
      <c r="H5" s="601"/>
      <c r="I5" s="601"/>
      <c r="J5" s="597"/>
    </row>
    <row r="6" spans="1:10" ht="19.5" customHeight="1">
      <c r="A6" s="599"/>
      <c r="B6" s="600"/>
      <c r="C6" s="600"/>
      <c r="D6" s="600"/>
      <c r="E6" s="600" t="s">
        <v>323</v>
      </c>
      <c r="F6" s="600"/>
      <c r="G6" s="600"/>
      <c r="H6" s="602" t="s">
        <v>331</v>
      </c>
      <c r="I6" s="600" t="s">
        <v>332</v>
      </c>
      <c r="J6" s="598"/>
    </row>
    <row r="7" spans="1:10" ht="31.5" customHeight="1">
      <c r="A7" s="599"/>
      <c r="B7" s="343" t="s">
        <v>325</v>
      </c>
      <c r="C7" s="343" t="s">
        <v>326</v>
      </c>
      <c r="D7" s="343" t="s">
        <v>327</v>
      </c>
      <c r="E7" s="343" t="s">
        <v>329</v>
      </c>
      <c r="F7" s="343" t="s">
        <v>324</v>
      </c>
      <c r="G7" s="343" t="s">
        <v>330</v>
      </c>
      <c r="H7" s="603"/>
      <c r="I7" s="600"/>
      <c r="J7" s="366"/>
    </row>
    <row r="8" spans="1:10" ht="51" customHeight="1">
      <c r="A8" s="367"/>
      <c r="B8" s="368"/>
      <c r="C8" s="368"/>
      <c r="D8" s="368"/>
      <c r="E8" s="368"/>
      <c r="F8" s="368"/>
      <c r="G8" s="368"/>
      <c r="H8" s="368"/>
      <c r="I8" s="298">
        <f>SUM(D8:H8)</f>
        <v>0</v>
      </c>
      <c r="J8" s="369"/>
    </row>
    <row r="9" spans="1:10" s="288" customFormat="1" ht="20.25" customHeight="1">
      <c r="A9" s="285"/>
      <c r="B9" s="286"/>
      <c r="C9" s="297"/>
      <c r="D9" s="297"/>
      <c r="E9" s="297"/>
      <c r="F9" s="286"/>
      <c r="G9" s="286"/>
      <c r="H9" s="286"/>
      <c r="I9" s="286"/>
      <c r="J9" s="287"/>
    </row>
    <row r="10" spans="1:10" ht="23.25" customHeight="1">
      <c r="A10" s="363" t="s">
        <v>336</v>
      </c>
      <c r="B10" s="364"/>
      <c r="C10" s="364"/>
      <c r="D10" s="364"/>
      <c r="E10" s="364"/>
      <c r="F10" s="364"/>
      <c r="G10" s="364"/>
      <c r="H10" s="364"/>
      <c r="I10" s="365"/>
      <c r="J10" s="365" t="s">
        <v>333</v>
      </c>
    </row>
    <row r="11" spans="1:10" ht="14.25" customHeight="1">
      <c r="A11" s="599" t="s">
        <v>99</v>
      </c>
      <c r="B11" s="600" t="s">
        <v>341</v>
      </c>
      <c r="C11" s="600" t="s">
        <v>337</v>
      </c>
      <c r="D11" s="600"/>
      <c r="E11" s="600"/>
      <c r="F11" s="600"/>
      <c r="G11" s="604" t="s">
        <v>314</v>
      </c>
      <c r="H11" s="604" t="s">
        <v>315</v>
      </c>
      <c r="I11" s="604" t="s">
        <v>316</v>
      </c>
      <c r="J11" s="600" t="s">
        <v>317</v>
      </c>
    </row>
    <row r="12" spans="1:10" ht="26.4">
      <c r="A12" s="599"/>
      <c r="B12" s="600"/>
      <c r="C12" s="343" t="s">
        <v>338</v>
      </c>
      <c r="D12" s="343" t="s">
        <v>343</v>
      </c>
      <c r="E12" s="343" t="s">
        <v>339</v>
      </c>
      <c r="F12" s="343" t="s">
        <v>340</v>
      </c>
      <c r="G12" s="604"/>
      <c r="H12" s="605"/>
      <c r="I12" s="604"/>
      <c r="J12" s="599"/>
    </row>
    <row r="13" spans="1:10" ht="51" customHeight="1">
      <c r="A13" s="367" t="s">
        <v>449</v>
      </c>
      <c r="B13" s="368">
        <v>6146367000</v>
      </c>
      <c r="C13" s="368">
        <v>0</v>
      </c>
      <c r="D13" s="368">
        <v>1417825000</v>
      </c>
      <c r="E13" s="368">
        <v>3740551090</v>
      </c>
      <c r="F13" s="368">
        <f>SUM(C13:E13)</f>
        <v>5158376090</v>
      </c>
      <c r="G13" s="368">
        <f>B13-F13</f>
        <v>987990910</v>
      </c>
      <c r="H13" s="368">
        <f>G13*80%</f>
        <v>790392728</v>
      </c>
      <c r="I13" s="298">
        <v>20609600000</v>
      </c>
      <c r="J13" s="299">
        <f>B13-I13</f>
        <v>-14463233000</v>
      </c>
    </row>
    <row r="14" spans="1:10" s="288" customFormat="1" ht="20.25" customHeight="1">
      <c r="A14" s="303"/>
      <c r="B14" s="303"/>
      <c r="C14" s="303"/>
      <c r="D14" s="303"/>
      <c r="E14" s="303"/>
      <c r="F14" s="303"/>
      <c r="G14" s="303"/>
      <c r="H14" s="303"/>
      <c r="I14" s="303"/>
      <c r="J14" s="303"/>
    </row>
    <row r="15" spans="1:10" s="288" customFormat="1" ht="20.25" customHeight="1">
      <c r="A15" s="596"/>
      <c r="B15" s="596"/>
      <c r="C15" s="596"/>
      <c r="D15" s="596"/>
      <c r="E15" s="596"/>
      <c r="F15" s="596"/>
      <c r="G15" s="596"/>
      <c r="H15" s="596"/>
      <c r="I15" s="596"/>
      <c r="J15" s="596"/>
    </row>
  </sheetData>
  <mergeCells count="15">
    <mergeCell ref="A15:J15"/>
    <mergeCell ref="J5:J6"/>
    <mergeCell ref="A5:A7"/>
    <mergeCell ref="E6:G6"/>
    <mergeCell ref="B5:D6"/>
    <mergeCell ref="E5:I5"/>
    <mergeCell ref="I6:I7"/>
    <mergeCell ref="H6:H7"/>
    <mergeCell ref="A11:A12"/>
    <mergeCell ref="J11:J12"/>
    <mergeCell ref="B11:B12"/>
    <mergeCell ref="H11:H12"/>
    <mergeCell ref="I11:I12"/>
    <mergeCell ref="C11:F11"/>
    <mergeCell ref="G11:G12"/>
  </mergeCells>
  <phoneticPr fontId="12" type="noConversion"/>
  <pageMargins left="0.21" right="0.19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13</vt:i4>
      </vt:variant>
    </vt:vector>
  </HeadingPairs>
  <TitlesOfParts>
    <vt:vector size="22" baseType="lpstr">
      <vt:lpstr>1.표지</vt:lpstr>
      <vt:lpstr>2.총칙</vt:lpstr>
      <vt:lpstr>3.총괄표</vt:lpstr>
      <vt:lpstr>4-1.세입예산명세서</vt:lpstr>
      <vt:lpstr>4-2.세입예산내역</vt:lpstr>
      <vt:lpstr>5-1.세출예산명세서</vt:lpstr>
      <vt:lpstr>5-2.세출예산내역</vt:lpstr>
      <vt:lpstr>6.법정부담금</vt:lpstr>
      <vt:lpstr>7.학교운영비(전출금)</vt:lpstr>
      <vt:lpstr>'1.표지'!Print_Area</vt:lpstr>
      <vt:lpstr>'2.총칙'!Print_Area</vt:lpstr>
      <vt:lpstr>'3.총괄표'!Print_Area</vt:lpstr>
      <vt:lpstr>'4-1.세입예산명세서'!Print_Area</vt:lpstr>
      <vt:lpstr>'4-2.세입예산내역'!Print_Area</vt:lpstr>
      <vt:lpstr>'5-1.세출예산명세서'!Print_Area</vt:lpstr>
      <vt:lpstr>'5-2.세출예산내역'!Print_Area</vt:lpstr>
      <vt:lpstr>'6.법정부담금'!Print_Area</vt:lpstr>
      <vt:lpstr>'7.학교운영비(전출금)'!Print_Area</vt:lpstr>
      <vt:lpstr>'4-1.세입예산명세서'!Print_Titles</vt:lpstr>
      <vt:lpstr>'4-2.세입예산내역'!Print_Titles</vt:lpstr>
      <vt:lpstr>'5-1.세출예산명세서'!Print_Titles</vt:lpstr>
      <vt:lpstr>'5-2.세출예산내역'!Print_Titles</vt:lpstr>
    </vt:vector>
  </TitlesOfParts>
  <Company>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김은정</dc:creator>
  <cp:lastModifiedBy>user</cp:lastModifiedBy>
  <cp:lastPrinted>2020-02-14T05:02:54Z</cp:lastPrinted>
  <dcterms:created xsi:type="dcterms:W3CDTF">2001-07-30T06:59:58Z</dcterms:created>
  <dcterms:modified xsi:type="dcterms:W3CDTF">2020-02-14T06:12:30Z</dcterms:modified>
</cp:coreProperties>
</file>